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codeName="ThisWorkbook" defaultThemeVersion="124226"/>
  <workbookProtection workbookPassword="DFDE" lockStructure="1"/>
  <bookViews>
    <workbookView xWindow="120" yWindow="75" windowWidth="15255" windowHeight="7935" tabRatio="887" activeTab="11"/>
  </bookViews>
  <sheets>
    <sheet name="COPY TABLE" sheetId="11" r:id="rId1"/>
    <sheet name="2011" sheetId="9" state="hidden" r:id="rId2"/>
    <sheet name="2012" sheetId="10" state="hidden" r:id="rId3"/>
    <sheet name="2013" sheetId="1" state="hidden" r:id="rId4"/>
    <sheet name="2014" sheetId="2" state="hidden" r:id="rId5"/>
    <sheet name="2015" sheetId="3" state="hidden" r:id="rId6"/>
    <sheet name="2016" sheetId="4" state="hidden" r:id="rId7"/>
    <sheet name="2017" sheetId="5" state="hidden" r:id="rId8"/>
    <sheet name="2018" sheetId="6" state="hidden" r:id="rId9"/>
    <sheet name="2019" sheetId="7" state="hidden" r:id="rId10"/>
    <sheet name="2020" sheetId="8" state="hidden" r:id="rId11"/>
    <sheet name="DATA" sheetId="13" r:id="rId12"/>
    <sheet name="LEDGER &amp; SLIP" sheetId="14" r:id="rId13"/>
    <sheet name="2021" sheetId="16" state="hidden" r:id="rId14"/>
    <sheet name="2022" sheetId="26" state="hidden" r:id="rId15"/>
    <sheet name="2023" sheetId="27" state="hidden" r:id="rId16"/>
    <sheet name="2024" sheetId="28" state="hidden" r:id="rId17"/>
    <sheet name="2025" sheetId="29" state="hidden" r:id="rId18"/>
    <sheet name="2026" sheetId="30" state="hidden" r:id="rId19"/>
    <sheet name="2027" sheetId="31" state="hidden" r:id="rId20"/>
    <sheet name="2028" sheetId="32" state="hidden" r:id="rId21"/>
    <sheet name="2029" sheetId="33" state="hidden" r:id="rId22"/>
    <sheet name="2030" sheetId="34" state="hidden" r:id="rId23"/>
  </sheets>
  <externalReferences>
    <externalReference r:id="rId24"/>
  </externalReferences>
  <definedNames>
    <definedName name="_xlnm._FilterDatabase" localSheetId="0" hidden="1">'COPY TABLE'!$A$16:$A$50</definedName>
    <definedName name="MONTH">'2011'!$T$109:$T$120</definedName>
    <definedName name="_xlnm.Print_Area" localSheetId="1">'2011'!$A$7:$N$42</definedName>
    <definedName name="_xlnm.Print_Area" localSheetId="2">'2012'!$A$7:$N$43</definedName>
    <definedName name="_xlnm.Print_Area" localSheetId="3">'2013'!$A$7:$N$44</definedName>
    <definedName name="_xlnm.Print_Area" localSheetId="4">'2014'!$A$7:$N$45</definedName>
    <definedName name="_xlnm.Print_Area" localSheetId="5">'2015'!$A$7:$N$46</definedName>
    <definedName name="_xlnm.Print_Area" localSheetId="6">'2016'!$A$7:$N$47</definedName>
    <definedName name="_xlnm.Print_Area" localSheetId="7">'2017'!$A$7:$N$48</definedName>
    <definedName name="_xlnm.Print_Area" localSheetId="8">'2018'!$A$7:$N$49</definedName>
    <definedName name="_xlnm.Print_Area" localSheetId="9">'2019'!$A$7:$N$50</definedName>
    <definedName name="_xlnm.Print_Area" localSheetId="10">'2020'!$A$7:$N$51</definedName>
    <definedName name="_xlnm.Print_Area" localSheetId="0">'COPY TABLE'!$A$12:$N$65</definedName>
    <definedName name="_xlnm.Print_Area" localSheetId="11">DATA!$A$4:$L$157</definedName>
    <definedName name="_xlnm.Print_Area" localSheetId="12">'LEDGER &amp; SLIP'!$A$5:$G$58</definedName>
    <definedName name="_xlnm.Print_Titles" localSheetId="0">'COPY TABLE'!$12:$16</definedName>
    <definedName name="_xlnm.Print_Titles" localSheetId="11">DATA!$4:$6</definedName>
    <definedName name="SN">[1]DATA!$A$7:$A$153</definedName>
    <definedName name="SND">DATA!$A$7:$A$157</definedName>
    <definedName name="UNIT">'2011'!$U$108:$U$109</definedName>
    <definedName name="YAER">'2011'!$U$110:$U$122</definedName>
    <definedName name="YEAR">'2011'!$U$110:$U$122</definedName>
    <definedName name="YEAR1630">'2011'!$U$115:$U$129</definedName>
    <definedName name="YEAR30">'2011'!$U$110:$U$129</definedName>
    <definedName name="YEARS">[1]LEDGER!$B$116:$B$159</definedName>
    <definedName name="YN">'2011'!$R$108:$R$109</definedName>
  </definedNames>
  <calcPr calcId="144525"/>
</workbook>
</file>

<file path=xl/calcChain.xml><?xml version="1.0" encoding="utf-8"?>
<calcChain xmlns="http://schemas.openxmlformats.org/spreadsheetml/2006/main">
  <c r="B102" i="7" l="1"/>
  <c r="C102" i="7"/>
  <c r="B103" i="7"/>
  <c r="C103" i="7"/>
  <c r="B104" i="7"/>
  <c r="C104" i="7"/>
  <c r="M6" i="8"/>
  <c r="G106" i="8" s="1"/>
  <c r="M5" i="8"/>
  <c r="M4" i="8"/>
  <c r="M3" i="8"/>
  <c r="F106" i="8"/>
  <c r="C104" i="8"/>
  <c r="F217" i="8" s="1"/>
  <c r="B104" i="8"/>
  <c r="F167" i="8" s="1"/>
  <c r="C103" i="8"/>
  <c r="F216" i="8" s="1"/>
  <c r="B103" i="8"/>
  <c r="F166" i="8" s="1"/>
  <c r="C102" i="8"/>
  <c r="F215" i="8" s="1"/>
  <c r="B102" i="8"/>
  <c r="F165" i="8" s="1"/>
  <c r="E10" i="8"/>
  <c r="N6" i="8"/>
  <c r="M6" i="7"/>
  <c r="M5" i="7"/>
  <c r="M4" i="7"/>
  <c r="M3" i="7"/>
  <c r="G106" i="7"/>
  <c r="F106" i="7"/>
  <c r="E10" i="7"/>
  <c r="N6" i="7"/>
  <c r="B102" i="6"/>
  <c r="C102" i="6"/>
  <c r="B103" i="6"/>
  <c r="C103" i="6"/>
  <c r="B104" i="6"/>
  <c r="C104" i="6"/>
  <c r="M4" i="6"/>
  <c r="M5" i="6"/>
  <c r="M6" i="6"/>
  <c r="G106" i="6" s="1"/>
  <c r="M3" i="6"/>
  <c r="F106" i="6"/>
  <c r="E10" i="6"/>
  <c r="N6" i="6"/>
  <c r="M3" i="5"/>
  <c r="M6" i="5"/>
  <c r="M5" i="5"/>
  <c r="M4" i="5"/>
  <c r="C101" i="5"/>
  <c r="F230" i="5" s="1"/>
  <c r="C102" i="5"/>
  <c r="C103" i="5"/>
  <c r="C104" i="5"/>
  <c r="B101" i="5"/>
  <c r="F172" i="5" s="1"/>
  <c r="G172" i="5" s="1"/>
  <c r="B102" i="5"/>
  <c r="B103" i="5"/>
  <c r="B104" i="5"/>
  <c r="B56" i="14"/>
  <c r="A45" i="14"/>
  <c r="C169" i="14"/>
  <c r="D169" i="14"/>
  <c r="E169" i="14"/>
  <c r="F169" i="14"/>
  <c r="G169" i="14"/>
  <c r="H169" i="14"/>
  <c r="I169" i="14"/>
  <c r="J169" i="14"/>
  <c r="K169" i="14"/>
  <c r="L169" i="14"/>
  <c r="M169" i="14"/>
  <c r="N169" i="14"/>
  <c r="O169" i="14"/>
  <c r="C170" i="14"/>
  <c r="D170" i="14"/>
  <c r="E170" i="14"/>
  <c r="F170" i="14"/>
  <c r="G170" i="14"/>
  <c r="H170" i="14"/>
  <c r="I170" i="14"/>
  <c r="J170" i="14"/>
  <c r="K170" i="14"/>
  <c r="L170" i="14"/>
  <c r="M170" i="14"/>
  <c r="N170" i="14"/>
  <c r="O170" i="14"/>
  <c r="F10" i="11"/>
  <c r="G10" i="11" s="1"/>
  <c r="H10" i="11" s="1"/>
  <c r="Y6" i="11"/>
  <c r="Y7" i="11" s="1"/>
  <c r="X6" i="11"/>
  <c r="X7" i="11" s="1"/>
  <c r="W6" i="11"/>
  <c r="W7" i="11" s="1"/>
  <c r="V6" i="11"/>
  <c r="V7" i="11" s="1"/>
  <c r="U6" i="11"/>
  <c r="U7" i="11" s="1"/>
  <c r="T6" i="11"/>
  <c r="T7" i="11" s="1"/>
  <c r="S6" i="11"/>
  <c r="S7" i="11" s="1"/>
  <c r="R6" i="11"/>
  <c r="R7" i="11" s="1"/>
  <c r="Q6" i="11"/>
  <c r="Q7" i="11" s="1"/>
  <c r="P6" i="11"/>
  <c r="P7" i="11" s="1"/>
  <c r="F10" i="14"/>
  <c r="C10" i="14"/>
  <c r="C3" i="14" s="1"/>
  <c r="G4" i="14"/>
  <c r="A5" i="14"/>
  <c r="D4" i="14"/>
  <c r="S133" i="9"/>
  <c r="S135" i="9"/>
  <c r="S137" i="9"/>
  <c r="S139" i="9"/>
  <c r="S141" i="9"/>
  <c r="S143" i="9"/>
  <c r="S145" i="9"/>
  <c r="S147" i="9"/>
  <c r="S149" i="9"/>
  <c r="S151" i="9"/>
  <c r="S153" i="9"/>
  <c r="S155" i="9"/>
  <c r="S157" i="9"/>
  <c r="S159" i="9"/>
  <c r="S161" i="9"/>
  <c r="B4" i="14"/>
  <c r="C23" i="14" s="1"/>
  <c r="F107" i="14"/>
  <c r="F29" i="14" s="1"/>
  <c r="E107" i="14"/>
  <c r="D107" i="14"/>
  <c r="D108" i="14" s="1"/>
  <c r="D11" i="14" s="1"/>
  <c r="C107" i="14"/>
  <c r="C29" i="14" s="1"/>
  <c r="F12" i="14"/>
  <c r="E12" i="14"/>
  <c r="D12" i="14"/>
  <c r="C12" i="14"/>
  <c r="C8" i="14"/>
  <c r="C51" i="14" s="1"/>
  <c r="S182" i="9"/>
  <c r="D6" i="11"/>
  <c r="D7" i="11" s="1"/>
  <c r="D5" i="10" s="1"/>
  <c r="E6" i="11"/>
  <c r="E7" i="11" s="1"/>
  <c r="D5" i="1" s="1"/>
  <c r="F6" i="11"/>
  <c r="F7" i="11" s="1"/>
  <c r="D5" i="2" s="1"/>
  <c r="R106" i="2" s="1"/>
  <c r="G6" i="11"/>
  <c r="G7" i="11" s="1"/>
  <c r="D5" i="3" s="1"/>
  <c r="H6" i="11"/>
  <c r="H7" i="11" s="1"/>
  <c r="D5" i="4" s="1"/>
  <c r="J6" i="11"/>
  <c r="J7" i="11" s="1"/>
  <c r="D5" i="8" s="1"/>
  <c r="K6" i="11"/>
  <c r="K7" i="11" s="1"/>
  <c r="D5" i="5" s="1"/>
  <c r="L6" i="11"/>
  <c r="L7" i="11" s="1"/>
  <c r="O6" i="11"/>
  <c r="O7" i="11" s="1"/>
  <c r="C6" i="11"/>
  <c r="C7" i="11" s="1"/>
  <c r="D5" i="9" s="1"/>
  <c r="A9" i="9" s="1"/>
  <c r="M6" i="4"/>
  <c r="C128" i="4" s="1"/>
  <c r="F6" i="4"/>
  <c r="J5" i="4"/>
  <c r="B128" i="4" s="1"/>
  <c r="M6" i="3"/>
  <c r="T106" i="3" s="1"/>
  <c r="F6" i="3"/>
  <c r="J5" i="3"/>
  <c r="S106" i="3" s="1"/>
  <c r="M6" i="2"/>
  <c r="T106" i="2" s="1"/>
  <c r="F6" i="2"/>
  <c r="J5" i="2"/>
  <c r="M6" i="1"/>
  <c r="T106" i="1" s="1"/>
  <c r="J6" i="1"/>
  <c r="F6" i="1"/>
  <c r="J5" i="1"/>
  <c r="S106" i="1" s="1"/>
  <c r="M6" i="10"/>
  <c r="T106" i="10" s="1"/>
  <c r="J6" i="10"/>
  <c r="F6" i="10"/>
  <c r="J5" i="10"/>
  <c r="S106" i="10" s="1"/>
  <c r="M6" i="9"/>
  <c r="T106" i="9" s="1"/>
  <c r="J6" i="9"/>
  <c r="F6" i="9"/>
  <c r="J5" i="9"/>
  <c r="S106" i="9" s="1"/>
  <c r="D15" i="11"/>
  <c r="S209" i="10"/>
  <c r="E10" i="10"/>
  <c r="N6" i="10"/>
  <c r="S211" i="9"/>
  <c r="S210" i="9"/>
  <c r="S209" i="9"/>
  <c r="S208" i="9"/>
  <c r="S207" i="9"/>
  <c r="S206" i="9"/>
  <c r="S205" i="9"/>
  <c r="S204" i="9"/>
  <c r="S203" i="9"/>
  <c r="S202" i="9"/>
  <c r="S201" i="9"/>
  <c r="S200" i="9"/>
  <c r="S199" i="9"/>
  <c r="S198" i="9"/>
  <c r="S197" i="9"/>
  <c r="S196" i="9"/>
  <c r="S195" i="9"/>
  <c r="S194" i="9"/>
  <c r="S193" i="9"/>
  <c r="S192" i="9"/>
  <c r="S191" i="9"/>
  <c r="S190" i="9"/>
  <c r="S189" i="9"/>
  <c r="S188" i="9"/>
  <c r="S187" i="9"/>
  <c r="S186" i="9"/>
  <c r="S185" i="9"/>
  <c r="S184" i="9"/>
  <c r="S183" i="9"/>
  <c r="S160" i="9"/>
  <c r="S158" i="9"/>
  <c r="S156" i="9"/>
  <c r="S154" i="9"/>
  <c r="S152" i="9"/>
  <c r="S150" i="9"/>
  <c r="S148" i="9"/>
  <c r="S146" i="9"/>
  <c r="S144" i="9"/>
  <c r="S142" i="9"/>
  <c r="S140" i="9"/>
  <c r="S138" i="9"/>
  <c r="S136" i="9"/>
  <c r="S134" i="9"/>
  <c r="S132" i="9"/>
  <c r="E10" i="9"/>
  <c r="N6" i="9"/>
  <c r="S211" i="2"/>
  <c r="M99" i="2"/>
  <c r="N99" i="2"/>
  <c r="M100" i="2"/>
  <c r="N100" i="2"/>
  <c r="M101" i="2"/>
  <c r="N101" i="2"/>
  <c r="M102" i="2"/>
  <c r="N102" i="2"/>
  <c r="M103" i="2"/>
  <c r="N103" i="2"/>
  <c r="M104" i="2"/>
  <c r="N104" i="2"/>
  <c r="E10" i="5"/>
  <c r="N6" i="5"/>
  <c r="E10" i="4"/>
  <c r="N6" i="4"/>
  <c r="E10" i="3"/>
  <c r="N6" i="3"/>
  <c r="E10" i="2"/>
  <c r="N6" i="2"/>
  <c r="E10" i="1"/>
  <c r="S210" i="1"/>
  <c r="S160" i="1"/>
  <c r="N6" i="1"/>
  <c r="M103" i="3"/>
  <c r="N100" i="3"/>
  <c r="N102" i="3"/>
  <c r="N104" i="3"/>
  <c r="N101" i="3"/>
  <c r="M104" i="3"/>
  <c r="M100" i="3"/>
  <c r="N103" i="3"/>
  <c r="N99" i="3"/>
  <c r="S212" i="3" s="1"/>
  <c r="M102" i="3"/>
  <c r="M101" i="3"/>
  <c r="M99" i="3"/>
  <c r="S162" i="3" s="1"/>
  <c r="F213" i="4"/>
  <c r="F163" i="4"/>
  <c r="S161" i="2"/>
  <c r="M96" i="10"/>
  <c r="S159" i="10" s="1"/>
  <c r="S210" i="2"/>
  <c r="S143" i="2"/>
  <c r="S155" i="2"/>
  <c r="S141" i="2"/>
  <c r="S152" i="2"/>
  <c r="S160" i="2"/>
  <c r="S204" i="2"/>
  <c r="S195" i="2"/>
  <c r="S197" i="2"/>
  <c r="S182" i="2"/>
  <c r="S183" i="2"/>
  <c r="S140" i="2"/>
  <c r="S139" i="2"/>
  <c r="S159" i="2"/>
  <c r="S144" i="2"/>
  <c r="S193" i="2"/>
  <c r="S184" i="2"/>
  <c r="S209" i="2"/>
  <c r="S146" i="2"/>
  <c r="S156" i="2"/>
  <c r="S129" i="2"/>
  <c r="S130" i="2"/>
  <c r="S150" i="2"/>
  <c r="S131" i="2"/>
  <c r="S145" i="2"/>
  <c r="S142" i="2"/>
  <c r="S189" i="2"/>
  <c r="S133" i="2"/>
  <c r="S147" i="2"/>
  <c r="S134" i="2"/>
  <c r="S137" i="2"/>
  <c r="S198" i="2"/>
  <c r="S208" i="2"/>
  <c r="S186" i="2"/>
  <c r="S136" i="2"/>
  <c r="S201" i="2"/>
  <c r="S179" i="2"/>
  <c r="S203" i="2"/>
  <c r="S153" i="2"/>
  <c r="S187" i="2"/>
  <c r="S192" i="2"/>
  <c r="S138" i="2"/>
  <c r="S158" i="2"/>
  <c r="S190" i="2"/>
  <c r="S207" i="2"/>
  <c r="S151" i="2"/>
  <c r="S157" i="2"/>
  <c r="S188" i="2"/>
  <c r="S154" i="2"/>
  <c r="S200" i="2"/>
  <c r="S149" i="2"/>
  <c r="S185" i="2"/>
  <c r="S148" i="2"/>
  <c r="S135" i="2"/>
  <c r="S132" i="2"/>
  <c r="S191" i="2"/>
  <c r="S205" i="2"/>
  <c r="S180" i="2"/>
  <c r="S194" i="2"/>
  <c r="S196" i="2"/>
  <c r="S199" i="2"/>
  <c r="S202" i="2"/>
  <c r="S181" i="2"/>
  <c r="S206" i="2"/>
  <c r="K58" i="11"/>
  <c r="D63" i="11"/>
  <c r="M55" i="11"/>
  <c r="H60" i="11"/>
  <c r="F57" i="11"/>
  <c r="A22" i="11"/>
  <c r="L57" i="11"/>
  <c r="A31" i="11"/>
  <c r="A61" i="11"/>
  <c r="E53" i="11"/>
  <c r="A62" i="11"/>
  <c r="A65" i="11"/>
  <c r="K61" i="11"/>
  <c r="D65" i="11"/>
  <c r="K59" i="11"/>
  <c r="A44" i="11"/>
  <c r="I58" i="11"/>
  <c r="D58" i="11"/>
  <c r="A29" i="11"/>
  <c r="H59" i="11"/>
  <c r="C61" i="11"/>
  <c r="H62" i="11"/>
  <c r="F53" i="11"/>
  <c r="L55" i="11"/>
  <c r="D54" i="11"/>
  <c r="E58" i="11"/>
  <c r="N63" i="11"/>
  <c r="E60" i="11"/>
  <c r="E61" i="11"/>
  <c r="B62" i="11"/>
  <c r="C54" i="11"/>
  <c r="E56" i="11"/>
  <c r="A56" i="11"/>
  <c r="I64" i="11"/>
  <c r="D53" i="11"/>
  <c r="A49" i="11"/>
  <c r="A54" i="11"/>
  <c r="C58" i="11"/>
  <c r="N60" i="11"/>
  <c r="H54" i="11"/>
  <c r="M57" i="11"/>
  <c r="N58" i="11"/>
  <c r="C56" i="11"/>
  <c r="G60" i="11"/>
  <c r="G64" i="11"/>
  <c r="F58" i="11"/>
  <c r="I63" i="11"/>
  <c r="K64" i="11"/>
  <c r="I56" i="11"/>
  <c r="D57" i="11"/>
  <c r="C55" i="11"/>
  <c r="C60" i="11"/>
  <c r="A57" i="11"/>
  <c r="J62" i="11"/>
  <c r="F56" i="11"/>
  <c r="A64" i="11"/>
  <c r="D61" i="11"/>
  <c r="C62" i="11"/>
  <c r="L63" i="11"/>
  <c r="A55" i="11"/>
  <c r="A40" i="11"/>
  <c r="D62" i="11"/>
  <c r="G53" i="11"/>
  <c r="E57" i="11"/>
  <c r="L60" i="11"/>
  <c r="C63" i="11"/>
  <c r="H56" i="11"/>
  <c r="B60" i="11"/>
  <c r="D60" i="11"/>
  <c r="H53" i="11"/>
  <c r="G56" i="11"/>
  <c r="J56" i="11"/>
  <c r="A19" i="11"/>
  <c r="H55" i="11"/>
  <c r="F65" i="11"/>
  <c r="M58" i="11"/>
  <c r="J60" i="11"/>
  <c r="B53" i="11"/>
  <c r="I61" i="11"/>
  <c r="H61" i="11"/>
  <c r="E64" i="11"/>
  <c r="C53" i="11"/>
  <c r="F54" i="11"/>
  <c r="M63" i="11"/>
  <c r="J65" i="11"/>
  <c r="A14" i="11"/>
  <c r="A25" i="11"/>
  <c r="N61" i="11"/>
  <c r="M56" i="11"/>
  <c r="B56" i="11"/>
  <c r="J61" i="11"/>
  <c r="D64" i="11"/>
  <c r="I57" i="11"/>
  <c r="F59" i="11"/>
  <c r="M59" i="11"/>
  <c r="D55" i="11"/>
  <c r="N53" i="11"/>
  <c r="A17" i="11"/>
  <c r="L56" i="11"/>
  <c r="H64" i="11"/>
  <c r="H57" i="11"/>
  <c r="I54" i="11"/>
  <c r="L62" i="11"/>
  <c r="G61" i="11"/>
  <c r="A24" i="11"/>
  <c r="F55" i="11"/>
  <c r="M53" i="11"/>
  <c r="I65" i="11"/>
  <c r="E59" i="11"/>
  <c r="L65" i="11"/>
  <c r="B59" i="11"/>
  <c r="A20" i="11"/>
  <c r="K56" i="11"/>
  <c r="I53" i="11"/>
  <c r="A39" i="11"/>
  <c r="L58" i="11"/>
  <c r="J63" i="11"/>
  <c r="M65" i="11"/>
  <c r="C65" i="11"/>
  <c r="M61" i="11"/>
  <c r="A30" i="11"/>
  <c r="I62" i="11"/>
  <c r="E63" i="11"/>
  <c r="I59" i="11"/>
  <c r="L54" i="11"/>
  <c r="A43" i="11"/>
  <c r="A47" i="11"/>
  <c r="A18" i="11"/>
  <c r="J57" i="11"/>
  <c r="J59" i="11"/>
  <c r="C59" i="11"/>
  <c r="G57" i="11"/>
  <c r="H65" i="11"/>
  <c r="A21" i="11"/>
  <c r="L59" i="11"/>
  <c r="H63" i="11"/>
  <c r="A33" i="11"/>
  <c r="A52" i="11"/>
  <c r="G54" i="11"/>
  <c r="M60" i="11"/>
  <c r="A28" i="11"/>
  <c r="F61" i="11"/>
  <c r="I55" i="11"/>
  <c r="E54" i="11"/>
  <c r="A50" i="11"/>
  <c r="K63" i="11"/>
  <c r="A35" i="11"/>
  <c r="H58" i="11"/>
  <c r="K57" i="11"/>
  <c r="L64" i="11"/>
  <c r="A34" i="11"/>
  <c r="J54" i="11"/>
  <c r="K62" i="11"/>
  <c r="N62" i="11"/>
  <c r="N65" i="11"/>
  <c r="J58" i="11"/>
  <c r="B64" i="11"/>
  <c r="K53" i="11"/>
  <c r="A51" i="11"/>
  <c r="G62" i="11"/>
  <c r="J53" i="11"/>
  <c r="E55" i="11"/>
  <c r="A46" i="11"/>
  <c r="M62" i="11"/>
  <c r="B54" i="11"/>
  <c r="A23" i="11"/>
  <c r="C64" i="11"/>
  <c r="N59" i="11"/>
  <c r="A60" i="11"/>
  <c r="B58" i="11"/>
  <c r="G55" i="11"/>
  <c r="M54" i="11"/>
  <c r="L61" i="11"/>
  <c r="A59" i="11"/>
  <c r="I60" i="11"/>
  <c r="B61" i="11"/>
  <c r="J55" i="11"/>
  <c r="L53" i="11"/>
  <c r="G65" i="11"/>
  <c r="G58" i="11"/>
  <c r="A26" i="11"/>
  <c r="A27" i="11"/>
  <c r="M64" i="11"/>
  <c r="A37" i="11"/>
  <c r="D59" i="11"/>
  <c r="B65" i="11"/>
  <c r="A38" i="11"/>
  <c r="B55" i="11"/>
  <c r="D56" i="11"/>
  <c r="N55" i="11"/>
  <c r="N64" i="11"/>
  <c r="B63" i="11"/>
  <c r="A53" i="11"/>
  <c r="E62" i="11"/>
  <c r="B57" i="11"/>
  <c r="A41" i="11"/>
  <c r="N56" i="11"/>
  <c r="A36" i="11"/>
  <c r="K60" i="11"/>
  <c r="N57" i="11"/>
  <c r="N54" i="11"/>
  <c r="F63" i="11"/>
  <c r="E65" i="11"/>
  <c r="J64" i="11"/>
  <c r="K54" i="11"/>
  <c r="A58" i="11"/>
  <c r="A32" i="11"/>
  <c r="C57" i="11"/>
  <c r="G63" i="11"/>
  <c r="G59" i="11"/>
  <c r="K65" i="11"/>
  <c r="K55" i="11"/>
  <c r="A48" i="11"/>
  <c r="A63" i="11"/>
  <c r="A45" i="11"/>
  <c r="F60" i="11"/>
  <c r="F62" i="11"/>
  <c r="A42" i="11"/>
  <c r="F64" i="11"/>
  <c r="E112" i="14" l="1"/>
  <c r="C112" i="14"/>
  <c r="D112" i="14"/>
  <c r="I165" i="8"/>
  <c r="L165" i="8" s="1"/>
  <c r="D5" i="7"/>
  <c r="A9" i="7" s="1"/>
  <c r="I215" i="8"/>
  <c r="J215" i="8" s="1"/>
  <c r="D5" i="6"/>
  <c r="A9" i="6" s="1"/>
  <c r="G167" i="8"/>
  <c r="H167" i="8"/>
  <c r="I167" i="8"/>
  <c r="J167" i="8" s="1"/>
  <c r="H166" i="8"/>
  <c r="I166" i="8"/>
  <c r="L166" i="8" s="1"/>
  <c r="M166" i="8" s="1"/>
  <c r="H217" i="8"/>
  <c r="I217" i="8"/>
  <c r="J217" i="8" s="1"/>
  <c r="G217" i="8"/>
  <c r="H216" i="8"/>
  <c r="I216" i="8"/>
  <c r="L216" i="8" s="1"/>
  <c r="M216" i="8" s="1"/>
  <c r="F108" i="14"/>
  <c r="F11" i="14" s="1"/>
  <c r="C17" i="14"/>
  <c r="G215" i="8"/>
  <c r="G216" i="8"/>
  <c r="H215" i="8"/>
  <c r="K165" i="8"/>
  <c r="J165" i="8"/>
  <c r="G165" i="8"/>
  <c r="G166" i="8"/>
  <c r="H165" i="8"/>
  <c r="E106" i="8"/>
  <c r="A64" i="8"/>
  <c r="A9" i="8"/>
  <c r="H172" i="5"/>
  <c r="G230" i="5"/>
  <c r="I172" i="5"/>
  <c r="H230" i="5"/>
  <c r="I230" i="5"/>
  <c r="A64" i="5"/>
  <c r="B48" i="5" s="1"/>
  <c r="C21" i="14"/>
  <c r="C15" i="14"/>
  <c r="C18" i="14"/>
  <c r="C25" i="14"/>
  <c r="C22" i="14"/>
  <c r="B32" i="14"/>
  <c r="T184" i="2"/>
  <c r="A128" i="4"/>
  <c r="A64" i="4"/>
  <c r="F100" i="4" s="1"/>
  <c r="A9" i="4"/>
  <c r="T209" i="10"/>
  <c r="T132" i="2"/>
  <c r="U203" i="9"/>
  <c r="U142" i="9"/>
  <c r="V200" i="9"/>
  <c r="Y200" i="9" s="1"/>
  <c r="AA200" i="9" s="1"/>
  <c r="T140" i="9"/>
  <c r="T136" i="9"/>
  <c r="C20" i="14"/>
  <c r="C24" i="14"/>
  <c r="C16" i="14"/>
  <c r="J6" i="3"/>
  <c r="B112" i="14"/>
  <c r="C19" i="14"/>
  <c r="V206" i="2"/>
  <c r="W206" i="2" s="1"/>
  <c r="U159" i="2"/>
  <c r="C14" i="14"/>
  <c r="D7" i="14" s="1"/>
  <c r="F7" i="14"/>
  <c r="A51" i="14"/>
  <c r="J6" i="4"/>
  <c r="E29" i="14"/>
  <c r="E108" i="14"/>
  <c r="E11" i="14" s="1"/>
  <c r="D111" i="14"/>
  <c r="V150" i="2"/>
  <c r="W150" i="2" s="1"/>
  <c r="U190" i="2"/>
  <c r="T142" i="9"/>
  <c r="V155" i="9"/>
  <c r="X155" i="9" s="1"/>
  <c r="I213" i="4"/>
  <c r="J213" i="4" s="1"/>
  <c r="T208" i="2"/>
  <c r="V208" i="2"/>
  <c r="Y208" i="2" s="1"/>
  <c r="AA208" i="2" s="1"/>
  <c r="S106" i="2"/>
  <c r="U145" i="9"/>
  <c r="T205" i="2"/>
  <c r="V197" i="2"/>
  <c r="Y197" i="2" s="1"/>
  <c r="J6" i="2"/>
  <c r="V193" i="9"/>
  <c r="X193" i="9" s="1"/>
  <c r="U196" i="9"/>
  <c r="T154" i="9"/>
  <c r="V194" i="9"/>
  <c r="X194" i="9" s="1"/>
  <c r="T201" i="9"/>
  <c r="U141" i="9"/>
  <c r="V151" i="9"/>
  <c r="Y151" i="9" s="1"/>
  <c r="U134" i="9"/>
  <c r="U186" i="9"/>
  <c r="V211" i="9"/>
  <c r="W211" i="9" s="1"/>
  <c r="V189" i="9"/>
  <c r="W189" i="9" s="1"/>
  <c r="V135" i="9"/>
  <c r="X135" i="9" s="1"/>
  <c r="T139" i="9"/>
  <c r="T159" i="10"/>
  <c r="U201" i="2"/>
  <c r="V136" i="2"/>
  <c r="Y136" i="2" s="1"/>
  <c r="AB136" i="2" s="1"/>
  <c r="T186" i="2"/>
  <c r="U141" i="2"/>
  <c r="T194" i="2"/>
  <c r="T183" i="2"/>
  <c r="V209" i="2"/>
  <c r="W209" i="2" s="1"/>
  <c r="T156" i="2"/>
  <c r="U183" i="2"/>
  <c r="V153" i="2"/>
  <c r="X153" i="2" s="1"/>
  <c r="U157" i="2"/>
  <c r="T162" i="3"/>
  <c r="L64" i="3"/>
  <c r="R106" i="3"/>
  <c r="A9" i="3"/>
  <c r="L64" i="1"/>
  <c r="A9" i="1"/>
  <c r="R106" i="1"/>
  <c r="T199" i="2"/>
  <c r="U211" i="2"/>
  <c r="V133" i="9"/>
  <c r="Y133" i="9" s="1"/>
  <c r="Z133" i="9" s="1"/>
  <c r="V138" i="9"/>
  <c r="X138" i="9" s="1"/>
  <c r="U139" i="9"/>
  <c r="V210" i="2"/>
  <c r="W210" i="2" s="1"/>
  <c r="U160" i="2"/>
  <c r="V155" i="2"/>
  <c r="X155" i="2" s="1"/>
  <c r="R106" i="9"/>
  <c r="L64" i="9"/>
  <c r="B111" i="14"/>
  <c r="C108" i="14"/>
  <c r="C11" i="14" s="1"/>
  <c r="U188" i="9"/>
  <c r="V154" i="9"/>
  <c r="W154" i="9" s="1"/>
  <c r="T206" i="9"/>
  <c r="U194" i="9"/>
  <c r="V187" i="9"/>
  <c r="Y187" i="9" s="1"/>
  <c r="AA187" i="9" s="1"/>
  <c r="U190" i="9"/>
  <c r="V197" i="9"/>
  <c r="Y197" i="9" s="1"/>
  <c r="U133" i="9"/>
  <c r="T156" i="9"/>
  <c r="U132" i="9"/>
  <c r="V209" i="9"/>
  <c r="W209" i="9" s="1"/>
  <c r="V145" i="9"/>
  <c r="W145" i="9" s="1"/>
  <c r="U207" i="9"/>
  <c r="T187" i="9"/>
  <c r="U155" i="9"/>
  <c r="V158" i="9"/>
  <c r="W158" i="9" s="1"/>
  <c r="V182" i="9"/>
  <c r="Y182" i="9" s="1"/>
  <c r="U198" i="9"/>
  <c r="U135" i="9"/>
  <c r="T158" i="9"/>
  <c r="U154" i="9"/>
  <c r="U209" i="9"/>
  <c r="AB187" i="9"/>
  <c r="AC187" i="9" s="1"/>
  <c r="T154" i="2"/>
  <c r="U194" i="2"/>
  <c r="V145" i="2"/>
  <c r="Y145" i="2" s="1"/>
  <c r="AA145" i="2" s="1"/>
  <c r="V146" i="2"/>
  <c r="W146" i="2" s="1"/>
  <c r="U195" i="2"/>
  <c r="V189" i="2"/>
  <c r="X189" i="2" s="1"/>
  <c r="T181" i="2"/>
  <c r="U156" i="2"/>
  <c r="V157" i="2"/>
  <c r="W157" i="2" s="1"/>
  <c r="T139" i="2"/>
  <c r="V133" i="2"/>
  <c r="W133" i="2" s="1"/>
  <c r="V190" i="2"/>
  <c r="X190" i="2" s="1"/>
  <c r="T185" i="2"/>
  <c r="U136" i="2"/>
  <c r="V160" i="2"/>
  <c r="Y160" i="2" s="1"/>
  <c r="U161" i="2"/>
  <c r="U140" i="2"/>
  <c r="U139" i="2"/>
  <c r="U185" i="2"/>
  <c r="V143" i="2"/>
  <c r="X143" i="2" s="1"/>
  <c r="V158" i="2"/>
  <c r="W158" i="2" s="1"/>
  <c r="T147" i="2"/>
  <c r="V144" i="2"/>
  <c r="Y144" i="2" s="1"/>
  <c r="V132" i="2"/>
  <c r="X132" i="2" s="1"/>
  <c r="T161" i="2"/>
  <c r="A9" i="2"/>
  <c r="L64" i="2"/>
  <c r="X158" i="2"/>
  <c r="U162" i="3"/>
  <c r="U212" i="3"/>
  <c r="T212" i="3"/>
  <c r="V212" i="3"/>
  <c r="X212" i="3" s="1"/>
  <c r="V162" i="3"/>
  <c r="X162" i="3" s="1"/>
  <c r="L64" i="10"/>
  <c r="R106" i="10"/>
  <c r="A9" i="10"/>
  <c r="F14" i="14"/>
  <c r="F15" i="14" s="1"/>
  <c r="U184" i="9"/>
  <c r="U156" i="9"/>
  <c r="T141" i="9"/>
  <c r="V140" i="9"/>
  <c r="Y140" i="9" s="1"/>
  <c r="T197" i="9"/>
  <c r="V146" i="9"/>
  <c r="T199" i="9"/>
  <c r="V153" i="9"/>
  <c r="U152" i="9"/>
  <c r="V202" i="9"/>
  <c r="T146" i="9"/>
  <c r="V203" i="9"/>
  <c r="T145" i="9"/>
  <c r="T190" i="9"/>
  <c r="V147" i="9"/>
  <c r="U183" i="9"/>
  <c r="T203" i="9"/>
  <c r="T137" i="9"/>
  <c r="T186" i="9"/>
  <c r="V210" i="9"/>
  <c r="U211" i="9"/>
  <c r="V137" i="9"/>
  <c r="U200" i="9"/>
  <c r="V142" i="9"/>
  <c r="V196" i="9"/>
  <c r="V132" i="9"/>
  <c r="U148" i="9"/>
  <c r="T209" i="9"/>
  <c r="T148" i="9"/>
  <c r="V144" i="9"/>
  <c r="V185" i="9"/>
  <c r="U208" i="9"/>
  <c r="U202" i="9"/>
  <c r="T157" i="9"/>
  <c r="V159" i="9"/>
  <c r="U204" i="9"/>
  <c r="T196" i="9"/>
  <c r="T193" i="9"/>
  <c r="T159" i="9"/>
  <c r="V204" i="9"/>
  <c r="U147" i="9"/>
  <c r="V156" i="9"/>
  <c r="V160" i="9"/>
  <c r="T151" i="9"/>
  <c r="U199" i="9"/>
  <c r="T184" i="9"/>
  <c r="T200" i="9"/>
  <c r="U143" i="9"/>
  <c r="V184" i="9"/>
  <c r="W184" i="9" s="1"/>
  <c r="T204" i="9"/>
  <c r="T135" i="9"/>
  <c r="T138" i="9"/>
  <c r="V191" i="9"/>
  <c r="V161" i="9"/>
  <c r="V136" i="9"/>
  <c r="T194" i="9"/>
  <c r="U185" i="9"/>
  <c r="V195" i="9"/>
  <c r="U153" i="9"/>
  <c r="V186" i="9"/>
  <c r="U210" i="9"/>
  <c r="U146" i="9"/>
  <c r="V199" i="9"/>
  <c r="T153" i="9"/>
  <c r="V152" i="9"/>
  <c r="U206" i="9"/>
  <c r="T191" i="9"/>
  <c r="V207" i="9"/>
  <c r="V208" i="9"/>
  <c r="U189" i="9"/>
  <c r="V150" i="9"/>
  <c r="U144" i="9"/>
  <c r="V188" i="9"/>
  <c r="T188" i="9"/>
  <c r="T161" i="9"/>
  <c r="V206" i="9"/>
  <c r="U151" i="9"/>
  <c r="V201" i="9"/>
  <c r="V134" i="9"/>
  <c r="T208" i="9"/>
  <c r="T160" i="9"/>
  <c r="T185" i="9"/>
  <c r="U149" i="9"/>
  <c r="V148" i="9"/>
  <c r="U137" i="9"/>
  <c r="T189" i="9"/>
  <c r="V143" i="9"/>
  <c r="T205" i="9"/>
  <c r="U197" i="9"/>
  <c r="T133" i="9"/>
  <c r="U160" i="9"/>
  <c r="T143" i="9"/>
  <c r="T150" i="9"/>
  <c r="U192" i="9"/>
  <c r="U187" i="9"/>
  <c r="T207" i="9"/>
  <c r="T183" i="9"/>
  <c r="V190" i="9"/>
  <c r="T155" i="9"/>
  <c r="U191" i="9"/>
  <c r="T211" i="9"/>
  <c r="T152" i="9"/>
  <c r="T202" i="9"/>
  <c r="U138" i="9"/>
  <c r="U195" i="9"/>
  <c r="U161" i="9"/>
  <c r="T144" i="9"/>
  <c r="V198" i="9"/>
  <c r="T147" i="9"/>
  <c r="V183" i="9"/>
  <c r="T210" i="9"/>
  <c r="U157" i="9"/>
  <c r="U158" i="9"/>
  <c r="T198" i="9"/>
  <c r="U150" i="9"/>
  <c r="V205" i="9"/>
  <c r="U136" i="9"/>
  <c r="T195" i="9"/>
  <c r="V139" i="9"/>
  <c r="T132" i="9"/>
  <c r="T134" i="9"/>
  <c r="V192" i="9"/>
  <c r="T182" i="9"/>
  <c r="U205" i="9"/>
  <c r="V157" i="9"/>
  <c r="T149" i="9"/>
  <c r="U182" i="9"/>
  <c r="U140" i="9"/>
  <c r="V141" i="9"/>
  <c r="U193" i="9"/>
  <c r="T192" i="9"/>
  <c r="U201" i="9"/>
  <c r="U159" i="9"/>
  <c r="V149" i="9"/>
  <c r="W149" i="9" s="1"/>
  <c r="U159" i="10"/>
  <c r="U209" i="10"/>
  <c r="V159" i="10"/>
  <c r="V209" i="10"/>
  <c r="Y209" i="10" s="1"/>
  <c r="G163" i="4"/>
  <c r="G213" i="4"/>
  <c r="I163" i="4"/>
  <c r="J163" i="4" s="1"/>
  <c r="H163" i="4"/>
  <c r="H213" i="4"/>
  <c r="V160" i="1"/>
  <c r="Y160" i="1" s="1"/>
  <c r="AA160" i="1" s="1"/>
  <c r="V210" i="1"/>
  <c r="W210" i="1" s="1"/>
  <c r="T160" i="1"/>
  <c r="T210" i="1"/>
  <c r="U160" i="1"/>
  <c r="U210" i="1"/>
  <c r="T192" i="2"/>
  <c r="U187" i="2"/>
  <c r="U209" i="2"/>
  <c r="U200" i="2"/>
  <c r="T211" i="2"/>
  <c r="V142" i="2"/>
  <c r="W142" i="2" s="1"/>
  <c r="T138" i="2"/>
  <c r="U149" i="2"/>
  <c r="T131" i="2"/>
  <c r="V193" i="2"/>
  <c r="Y193" i="2" s="1"/>
  <c r="U151" i="2"/>
  <c r="U131" i="2"/>
  <c r="T202" i="2"/>
  <c r="U186" i="2"/>
  <c r="V183" i="2"/>
  <c r="V202" i="2"/>
  <c r="Y202" i="2" s="1"/>
  <c r="V188" i="2"/>
  <c r="T197" i="2"/>
  <c r="U184" i="2"/>
  <c r="U147" i="2"/>
  <c r="U208" i="2"/>
  <c r="T148" i="2"/>
  <c r="U207" i="2"/>
  <c r="U206" i="2"/>
  <c r="T140" i="2"/>
  <c r="U193" i="2"/>
  <c r="U145" i="2"/>
  <c r="V138" i="2"/>
  <c r="T136" i="2"/>
  <c r="U148" i="2"/>
  <c r="V180" i="2"/>
  <c r="T134" i="2"/>
  <c r="T206" i="2"/>
  <c r="T146" i="2"/>
  <c r="T160" i="2"/>
  <c r="V182" i="2"/>
  <c r="V156" i="2"/>
  <c r="U189" i="2"/>
  <c r="U138" i="2"/>
  <c r="V201" i="2"/>
  <c r="V200" i="2"/>
  <c r="T207" i="2"/>
  <c r="V191" i="2"/>
  <c r="U196" i="2"/>
  <c r="T189" i="2"/>
  <c r="U188" i="2"/>
  <c r="U198" i="2"/>
  <c r="U143" i="2"/>
  <c r="T129" i="2"/>
  <c r="V179" i="2"/>
  <c r="Y179" i="2" s="1"/>
  <c r="V148" i="2"/>
  <c r="X148" i="2" s="1"/>
  <c r="U134" i="2"/>
  <c r="V185" i="2"/>
  <c r="W185" i="2" s="1"/>
  <c r="V137" i="2"/>
  <c r="X137" i="2" s="1"/>
  <c r="U210" i="2"/>
  <c r="U144" i="2"/>
  <c r="U158" i="2"/>
  <c r="V195" i="2"/>
  <c r="X195" i="2" s="1"/>
  <c r="V199" i="2"/>
  <c r="Y199" i="2" s="1"/>
  <c r="V161" i="2"/>
  <c r="X161" i="2" s="1"/>
  <c r="V184" i="2"/>
  <c r="W184" i="2" s="1"/>
  <c r="V207" i="2"/>
  <c r="Y207" i="2" s="1"/>
  <c r="T187" i="2"/>
  <c r="T198" i="2"/>
  <c r="T130" i="2"/>
  <c r="U155" i="2"/>
  <c r="V141" i="2"/>
  <c r="W141" i="2" s="1"/>
  <c r="T141" i="2"/>
  <c r="T209" i="2"/>
  <c r="T142" i="2"/>
  <c r="U179" i="2"/>
  <c r="V151" i="2"/>
  <c r="V149" i="2"/>
  <c r="T191" i="2"/>
  <c r="V129" i="2"/>
  <c r="U197" i="2"/>
  <c r="T144" i="2"/>
  <c r="V130" i="2"/>
  <c r="V186" i="2"/>
  <c r="V203" i="2"/>
  <c r="T151" i="2"/>
  <c r="V194" i="2"/>
  <c r="T195" i="2"/>
  <c r="V131" i="2"/>
  <c r="V198" i="2"/>
  <c r="T159" i="2"/>
  <c r="V140" i="2"/>
  <c r="T193" i="2"/>
  <c r="U142" i="2"/>
  <c r="T179" i="2"/>
  <c r="U192" i="2"/>
  <c r="U180" i="2"/>
  <c r="T149" i="2"/>
  <c r="U205" i="2"/>
  <c r="U181" i="2"/>
  <c r="T210" i="2"/>
  <c r="T137" i="2"/>
  <c r="T157" i="2"/>
  <c r="V134" i="2"/>
  <c r="Y134" i="2" s="1"/>
  <c r="T153" i="2"/>
  <c r="V139" i="2"/>
  <c r="W139" i="2" s="1"/>
  <c r="T155" i="2"/>
  <c r="T204" i="2"/>
  <c r="T133" i="2"/>
  <c r="U203" i="2"/>
  <c r="T196" i="2"/>
  <c r="T152" i="2"/>
  <c r="U152" i="2"/>
  <c r="V181" i="2"/>
  <c r="X181" i="2" s="1"/>
  <c r="V147" i="2"/>
  <c r="W147" i="2" s="1"/>
  <c r="U130" i="2"/>
  <c r="U129" i="2"/>
  <c r="U135" i="2"/>
  <c r="U153" i="2"/>
  <c r="U137" i="2"/>
  <c r="T182" i="2"/>
  <c r="V211" i="2"/>
  <c r="Y211" i="2" s="1"/>
  <c r="T188" i="2"/>
  <c r="V204" i="2"/>
  <c r="U182" i="2"/>
  <c r="T150" i="2"/>
  <c r="T201" i="2"/>
  <c r="U132" i="2"/>
  <c r="T135" i="2"/>
  <c r="V205" i="2"/>
  <c r="U202" i="2"/>
  <c r="V152" i="2"/>
  <c r="U146" i="2"/>
  <c r="U150" i="2"/>
  <c r="U133" i="2"/>
  <c r="V192" i="2"/>
  <c r="U154" i="2"/>
  <c r="U191" i="2"/>
  <c r="V196" i="2"/>
  <c r="V187" i="2"/>
  <c r="U199" i="2"/>
  <c r="T200" i="2"/>
  <c r="U204" i="2"/>
  <c r="V159" i="2"/>
  <c r="T145" i="2"/>
  <c r="T203" i="2"/>
  <c r="T158" i="2"/>
  <c r="V154" i="2"/>
  <c r="V135" i="2"/>
  <c r="T190" i="2"/>
  <c r="T180" i="2"/>
  <c r="T143" i="2"/>
  <c r="W183" i="2"/>
  <c r="A9" i="5"/>
  <c r="A136" i="5"/>
  <c r="G109" i="14"/>
  <c r="B109" i="14" s="1"/>
  <c r="C111" i="14"/>
  <c r="B31" i="14"/>
  <c r="E111" i="14"/>
  <c r="D29" i="14"/>
  <c r="K163" i="14"/>
  <c r="C168" i="14"/>
  <c r="E161" i="14"/>
  <c r="N167" i="14"/>
  <c r="K166" i="14"/>
  <c r="K168" i="14"/>
  <c r="G164" i="14"/>
  <c r="L165" i="14"/>
  <c r="M163" i="14"/>
  <c r="D167" i="14"/>
  <c r="I156" i="14"/>
  <c r="G167" i="14"/>
  <c r="M165" i="14"/>
  <c r="O166" i="14"/>
  <c r="O168" i="14"/>
  <c r="C167" i="14"/>
  <c r="I165" i="14"/>
  <c r="D158" i="14"/>
  <c r="F158" i="14"/>
  <c r="G163" i="14"/>
  <c r="N159" i="14"/>
  <c r="M168" i="14"/>
  <c r="L164" i="14"/>
  <c r="N168" i="14"/>
  <c r="F162" i="14"/>
  <c r="O163" i="14"/>
  <c r="G161" i="14"/>
  <c r="L159" i="14"/>
  <c r="K159" i="14"/>
  <c r="D164" i="14"/>
  <c r="K164" i="14"/>
  <c r="D168" i="14"/>
  <c r="H160" i="14"/>
  <c r="N161" i="14"/>
  <c r="N163" i="14"/>
  <c r="F166" i="14"/>
  <c r="N157" i="14"/>
  <c r="N158" i="14"/>
  <c r="F159" i="14"/>
  <c r="E156" i="14"/>
  <c r="C162" i="14"/>
  <c r="G165" i="14"/>
  <c r="F163" i="14"/>
  <c r="J158" i="14"/>
  <c r="E163" i="14"/>
  <c r="H167" i="14"/>
  <c r="J157" i="14"/>
  <c r="E158" i="14"/>
  <c r="J156" i="14"/>
  <c r="H163" i="14"/>
  <c r="M166" i="14"/>
  <c r="O167" i="14"/>
  <c r="I163" i="14"/>
  <c r="M161" i="14"/>
  <c r="E165" i="14"/>
  <c r="N162" i="14"/>
  <c r="K165" i="14"/>
  <c r="D156" i="14"/>
  <c r="I167" i="14"/>
  <c r="F167" i="14"/>
  <c r="F168" i="14"/>
  <c r="J161" i="14"/>
  <c r="F161" i="14"/>
  <c r="D162" i="14"/>
  <c r="L168" i="14"/>
  <c r="J167" i="14"/>
  <c r="L163" i="14"/>
  <c r="H166" i="14"/>
  <c r="H159" i="14"/>
  <c r="H161" i="14"/>
  <c r="E166" i="14"/>
  <c r="I162" i="14"/>
  <c r="J160" i="14"/>
  <c r="J166" i="14"/>
  <c r="E164" i="14"/>
  <c r="K157" i="14"/>
  <c r="J163" i="14"/>
  <c r="C157" i="14"/>
  <c r="M158" i="14"/>
  <c r="E167" i="14"/>
  <c r="C156" i="14"/>
  <c r="I168" i="14"/>
  <c r="C161" i="14"/>
  <c r="O165" i="14"/>
  <c r="N165" i="14"/>
  <c r="M164" i="14"/>
  <c r="C160" i="14"/>
  <c r="M156" i="14"/>
  <c r="E160" i="14"/>
  <c r="D159" i="14"/>
  <c r="D157" i="14"/>
  <c r="H168" i="14"/>
  <c r="F164" i="14"/>
  <c r="K156" i="14"/>
  <c r="L158" i="14"/>
  <c r="F160" i="14"/>
  <c r="F157" i="14"/>
  <c r="K160" i="14"/>
  <c r="I166" i="14"/>
  <c r="I164" i="14"/>
  <c r="D160" i="14"/>
  <c r="E168" i="14"/>
  <c r="F165" i="14"/>
  <c r="N156" i="14"/>
  <c r="H165" i="14"/>
  <c r="I159" i="14"/>
  <c r="C165" i="14"/>
  <c r="H162" i="14"/>
  <c r="G160" i="14"/>
  <c r="L162" i="14"/>
  <c r="L167" i="14"/>
  <c r="L166" i="14"/>
  <c r="G157" i="14"/>
  <c r="G159" i="14"/>
  <c r="N166" i="14"/>
  <c r="J168" i="14"/>
  <c r="G156" i="14"/>
  <c r="O161" i="14"/>
  <c r="F156" i="14"/>
  <c r="J164" i="14"/>
  <c r="C158" i="14"/>
  <c r="O162" i="14"/>
  <c r="G162" i="14"/>
  <c r="I161" i="14"/>
  <c r="M167" i="14"/>
  <c r="G168" i="14"/>
  <c r="O156" i="14"/>
  <c r="E162" i="14"/>
  <c r="H164" i="14"/>
  <c r="C163" i="14"/>
  <c r="L157" i="14"/>
  <c r="K162" i="14"/>
  <c r="O158" i="14"/>
  <c r="D165" i="14"/>
  <c r="H156" i="14"/>
  <c r="O159" i="14"/>
  <c r="C159" i="14"/>
  <c r="M159" i="14"/>
  <c r="J162" i="14"/>
  <c r="L160" i="14"/>
  <c r="K167" i="14"/>
  <c r="L156" i="14"/>
  <c r="I160" i="14"/>
  <c r="J165" i="14"/>
  <c r="M162" i="14"/>
  <c r="K158" i="14"/>
  <c r="M160" i="14"/>
  <c r="O157" i="14"/>
  <c r="H157" i="14"/>
  <c r="N160" i="14"/>
  <c r="E157" i="14"/>
  <c r="L161" i="14"/>
  <c r="K161" i="14"/>
  <c r="J159" i="14"/>
  <c r="G166" i="14"/>
  <c r="M157" i="14"/>
  <c r="O164" i="14"/>
  <c r="E159" i="14"/>
  <c r="C166" i="14"/>
  <c r="I157" i="14"/>
  <c r="O160" i="14"/>
  <c r="G158" i="14"/>
  <c r="C164" i="14"/>
  <c r="D161" i="14"/>
  <c r="D163" i="14"/>
  <c r="I158" i="14"/>
  <c r="H158" i="14"/>
  <c r="N164" i="14"/>
  <c r="D166" i="14"/>
  <c r="B52" i="11"/>
  <c r="E106" i="7" l="1"/>
  <c r="A64" i="7"/>
  <c r="F103" i="7" s="1"/>
  <c r="L215" i="8"/>
  <c r="O215" i="8" s="1"/>
  <c r="K215" i="8"/>
  <c r="W187" i="9"/>
  <c r="E106" i="6"/>
  <c r="X197" i="2"/>
  <c r="A64" i="6"/>
  <c r="B49" i="6" s="1"/>
  <c r="Z187" i="9"/>
  <c r="J216" i="8"/>
  <c r="J166" i="8"/>
  <c r="O166" i="8"/>
  <c r="Q166" i="8" s="1"/>
  <c r="N166" i="8"/>
  <c r="K166" i="8"/>
  <c r="K216" i="8"/>
  <c r="N216" i="8"/>
  <c r="O216" i="8"/>
  <c r="P216" i="8" s="1"/>
  <c r="F102" i="7"/>
  <c r="F102" i="8"/>
  <c r="F104" i="8"/>
  <c r="F103" i="8"/>
  <c r="K217" i="8"/>
  <c r="L217" i="8"/>
  <c r="K167" i="8"/>
  <c r="L167" i="8"/>
  <c r="Y153" i="2"/>
  <c r="AB153" i="2" s="1"/>
  <c r="AC153" i="2" s="1"/>
  <c r="X200" i="9"/>
  <c r="M165" i="8"/>
  <c r="O165" i="8"/>
  <c r="N165" i="8"/>
  <c r="K230" i="5"/>
  <c r="L230" i="5"/>
  <c r="J230" i="5"/>
  <c r="J172" i="5"/>
  <c r="L172" i="5"/>
  <c r="K172" i="5"/>
  <c r="C155" i="14"/>
  <c r="F101" i="5"/>
  <c r="W153" i="2"/>
  <c r="I7" i="14"/>
  <c r="D48" i="14" s="1"/>
  <c r="X206" i="2"/>
  <c r="Y146" i="2"/>
  <c r="AB146" i="2" s="1"/>
  <c r="AE146" i="2" s="1"/>
  <c r="M83" i="3" s="1"/>
  <c r="W133" i="9"/>
  <c r="W200" i="9"/>
  <c r="Y184" i="2"/>
  <c r="AB184" i="2" s="1"/>
  <c r="X189" i="9"/>
  <c r="B15" i="4"/>
  <c r="B19" i="4"/>
  <c r="B23" i="4"/>
  <c r="B27" i="4"/>
  <c r="B31" i="4"/>
  <c r="B35" i="4"/>
  <c r="B39" i="4"/>
  <c r="B43" i="4"/>
  <c r="B47" i="4"/>
  <c r="B14" i="4"/>
  <c r="B18" i="4"/>
  <c r="B22" i="4"/>
  <c r="B26" i="4"/>
  <c r="B30" i="4"/>
  <c r="B34" i="4"/>
  <c r="B38" i="4"/>
  <c r="B42" i="4"/>
  <c r="B46" i="4"/>
  <c r="B20" i="4"/>
  <c r="B28" i="4"/>
  <c r="B36" i="4"/>
  <c r="B44" i="4"/>
  <c r="B16" i="4"/>
  <c r="B32" i="4"/>
  <c r="B13" i="4"/>
  <c r="B29" i="4"/>
  <c r="B45" i="4"/>
  <c r="B17" i="4"/>
  <c r="B25" i="4"/>
  <c r="B33" i="4"/>
  <c r="B41" i="4"/>
  <c r="B24" i="4"/>
  <c r="B40" i="4"/>
  <c r="B21" i="4"/>
  <c r="B37" i="4"/>
  <c r="Y184" i="9"/>
  <c r="Y154" i="9"/>
  <c r="AA154" i="9" s="1"/>
  <c r="Y210" i="2"/>
  <c r="X193" i="2"/>
  <c r="X211" i="9"/>
  <c r="X151" i="9"/>
  <c r="Y135" i="9"/>
  <c r="Z135" i="9" s="1"/>
  <c r="W135" i="9"/>
  <c r="X154" i="9"/>
  <c r="Y206" i="2"/>
  <c r="AA206" i="2" s="1"/>
  <c r="X210" i="1"/>
  <c r="Y193" i="9"/>
  <c r="AB193" i="9" s="1"/>
  <c r="Y138" i="9"/>
  <c r="Z138" i="9" s="1"/>
  <c r="W138" i="9"/>
  <c r="W155" i="2"/>
  <c r="Y155" i="2"/>
  <c r="AB155" i="2" s="1"/>
  <c r="K213" i="4"/>
  <c r="Y143" i="2"/>
  <c r="AA143" i="2" s="1"/>
  <c r="W161" i="2"/>
  <c r="W197" i="2"/>
  <c r="W181" i="2"/>
  <c r="W143" i="2"/>
  <c r="X146" i="2"/>
  <c r="X158" i="9"/>
  <c r="Z200" i="9"/>
  <c r="W151" i="9"/>
  <c r="X187" i="9"/>
  <c r="AA151" i="9"/>
  <c r="Z151" i="9"/>
  <c r="AB151" i="9"/>
  <c r="AE151" i="9" s="1"/>
  <c r="M85" i="10" s="1"/>
  <c r="S148" i="10" s="1"/>
  <c r="T148" i="10" s="1"/>
  <c r="W155" i="9"/>
  <c r="X157" i="2"/>
  <c r="AB138" i="9"/>
  <c r="AE138" i="9" s="1"/>
  <c r="M72" i="10" s="1"/>
  <c r="Z145" i="2"/>
  <c r="L213" i="4"/>
  <c r="O213" i="4" s="1"/>
  <c r="Y155" i="9"/>
  <c r="Z155" i="9" s="1"/>
  <c r="Y209" i="9"/>
  <c r="AA209" i="9" s="1"/>
  <c r="X133" i="9"/>
  <c r="X182" i="9"/>
  <c r="X209" i="9"/>
  <c r="AB200" i="9"/>
  <c r="AE200" i="9" s="1"/>
  <c r="N84" i="10" s="1"/>
  <c r="S197" i="10" s="1"/>
  <c r="U197" i="10" s="1"/>
  <c r="Y211" i="9"/>
  <c r="Z211" i="9" s="1"/>
  <c r="W182" i="9"/>
  <c r="W160" i="2"/>
  <c r="X160" i="2"/>
  <c r="K163" i="4"/>
  <c r="W193" i="9"/>
  <c r="W162" i="3"/>
  <c r="Y132" i="2"/>
  <c r="AB132" i="2" s="1"/>
  <c r="Y189" i="9"/>
  <c r="AA189" i="9" s="1"/>
  <c r="Y189" i="2"/>
  <c r="W189" i="2"/>
  <c r="X197" i="9"/>
  <c r="F20" i="14"/>
  <c r="F23" i="14"/>
  <c r="F19" i="14"/>
  <c r="F24" i="14"/>
  <c r="F25" i="14"/>
  <c r="F21" i="14"/>
  <c r="C9" i="14"/>
  <c r="AA144" i="2"/>
  <c r="AB144" i="2"/>
  <c r="Z144" i="2"/>
  <c r="AB182" i="9"/>
  <c r="Z182" i="9"/>
  <c r="AA182" i="9"/>
  <c r="AB197" i="9"/>
  <c r="Z197" i="9"/>
  <c r="AA197" i="9"/>
  <c r="S81" i="9"/>
  <c r="B25" i="9"/>
  <c r="S91" i="9"/>
  <c r="B32" i="9"/>
  <c r="S88" i="9"/>
  <c r="B13" i="9"/>
  <c r="S76" i="9"/>
  <c r="S78" i="9"/>
  <c r="B18" i="9"/>
  <c r="S79" i="9"/>
  <c r="S85" i="9"/>
  <c r="B29" i="9"/>
  <c r="B42" i="9"/>
  <c r="B34" i="9"/>
  <c r="B37" i="9"/>
  <c r="S67" i="9"/>
  <c r="S69" i="9"/>
  <c r="B31" i="9"/>
  <c r="B40" i="9"/>
  <c r="B23" i="9"/>
  <c r="B36" i="9"/>
  <c r="S93" i="9"/>
  <c r="B17" i="9"/>
  <c r="S86" i="9"/>
  <c r="S89" i="9"/>
  <c r="B26" i="9"/>
  <c r="B39" i="9"/>
  <c r="S73" i="9"/>
  <c r="S90" i="9"/>
  <c r="S84" i="9"/>
  <c r="S80" i="9"/>
  <c r="S95" i="9"/>
  <c r="S66" i="9"/>
  <c r="B41" i="9"/>
  <c r="S68" i="9"/>
  <c r="B22" i="9"/>
  <c r="S70" i="9"/>
  <c r="B16" i="9"/>
  <c r="B20" i="9"/>
  <c r="B35" i="9"/>
  <c r="B27" i="9"/>
  <c r="B33" i="9"/>
  <c r="B15" i="9"/>
  <c r="S77" i="9"/>
  <c r="S72" i="9"/>
  <c r="S92" i="9"/>
  <c r="B24" i="9"/>
  <c r="S74" i="9"/>
  <c r="B14" i="9"/>
  <c r="B30" i="9"/>
  <c r="B28" i="9"/>
  <c r="S94" i="9"/>
  <c r="B38" i="9"/>
  <c r="S83" i="9"/>
  <c r="B19" i="9"/>
  <c r="S71" i="9"/>
  <c r="S75" i="9"/>
  <c r="S87" i="9"/>
  <c r="S82" i="9"/>
  <c r="B21" i="9"/>
  <c r="B45" i="2"/>
  <c r="B43" i="2"/>
  <c r="S83" i="2"/>
  <c r="B42" i="2"/>
  <c r="B26" i="2"/>
  <c r="B19" i="2"/>
  <c r="B16" i="2"/>
  <c r="B41" i="2"/>
  <c r="S79" i="2"/>
  <c r="S95" i="2"/>
  <c r="S96" i="2"/>
  <c r="S68" i="2"/>
  <c r="B34" i="2"/>
  <c r="B23" i="2"/>
  <c r="S92" i="2"/>
  <c r="B28" i="2"/>
  <c r="S91" i="2"/>
  <c r="S71" i="2"/>
  <c r="B15" i="2"/>
  <c r="S88" i="2"/>
  <c r="B29" i="2"/>
  <c r="B17" i="2"/>
  <c r="B20" i="2"/>
  <c r="S85" i="2"/>
  <c r="B13" i="2"/>
  <c r="S70" i="2"/>
  <c r="S69" i="2"/>
  <c r="B21" i="2"/>
  <c r="B35" i="2"/>
  <c r="S67" i="2"/>
  <c r="S74" i="2"/>
  <c r="B18" i="2"/>
  <c r="S81" i="2"/>
  <c r="S94" i="2"/>
  <c r="S93" i="2"/>
  <c r="S75" i="2"/>
  <c r="S80" i="2"/>
  <c r="B33" i="2"/>
  <c r="B31" i="2"/>
  <c r="B27" i="2"/>
  <c r="B24" i="2"/>
  <c r="S90" i="2"/>
  <c r="B38" i="2"/>
  <c r="B30" i="2"/>
  <c r="B25" i="2"/>
  <c r="B32" i="2"/>
  <c r="S66" i="2"/>
  <c r="S84" i="2"/>
  <c r="B39" i="2"/>
  <c r="S97" i="2"/>
  <c r="S73" i="2"/>
  <c r="S82" i="2"/>
  <c r="S77" i="2"/>
  <c r="S98" i="2"/>
  <c r="S78" i="2"/>
  <c r="S76" i="2"/>
  <c r="B44" i="2"/>
  <c r="B14" i="2"/>
  <c r="B22" i="2"/>
  <c r="S72" i="2"/>
  <c r="S89" i="2"/>
  <c r="B37" i="2"/>
  <c r="S87" i="2"/>
  <c r="S86" i="2"/>
  <c r="B40" i="2"/>
  <c r="B36" i="2"/>
  <c r="AD153" i="2"/>
  <c r="AE153" i="2"/>
  <c r="M90" i="3" s="1"/>
  <c r="S153" i="3" s="1"/>
  <c r="AB160" i="2"/>
  <c r="Z160" i="2"/>
  <c r="X145" i="2"/>
  <c r="W145" i="2"/>
  <c r="S97" i="1"/>
  <c r="B44" i="1"/>
  <c r="AD187" i="9"/>
  <c r="X209" i="2"/>
  <c r="Y209" i="2"/>
  <c r="AB209" i="2" s="1"/>
  <c r="AC209" i="2" s="1"/>
  <c r="Y158" i="9"/>
  <c r="X145" i="9"/>
  <c r="Y148" i="2"/>
  <c r="AB148" i="2" s="1"/>
  <c r="W148" i="2"/>
  <c r="X179" i="2"/>
  <c r="Y210" i="1"/>
  <c r="Z210" i="1" s="1"/>
  <c r="X184" i="9"/>
  <c r="Y212" i="3"/>
  <c r="AA212" i="3" s="1"/>
  <c r="Y158" i="2"/>
  <c r="AB158" i="2" s="1"/>
  <c r="AB133" i="9"/>
  <c r="Y194" i="9"/>
  <c r="Y145" i="9"/>
  <c r="AD136" i="2"/>
  <c r="AC136" i="2"/>
  <c r="AE136" i="2"/>
  <c r="M73" i="3" s="1"/>
  <c r="S136" i="3" s="1"/>
  <c r="Z153" i="2"/>
  <c r="X144" i="2"/>
  <c r="W144" i="2"/>
  <c r="Z136" i="2"/>
  <c r="AA136" i="2"/>
  <c r="X133" i="2"/>
  <c r="Y133" i="2"/>
  <c r="B46" i="3"/>
  <c r="S99" i="3"/>
  <c r="W136" i="2"/>
  <c r="X136" i="2"/>
  <c r="W208" i="2"/>
  <c r="X208" i="2"/>
  <c r="Y150" i="2"/>
  <c r="X150" i="2"/>
  <c r="X134" i="2"/>
  <c r="Y190" i="2"/>
  <c r="W194" i="9"/>
  <c r="W197" i="9"/>
  <c r="AA133" i="9"/>
  <c r="W195" i="2"/>
  <c r="W179" i="2"/>
  <c r="W193" i="2"/>
  <c r="X210" i="2"/>
  <c r="W207" i="2"/>
  <c r="Y141" i="2"/>
  <c r="AA141" i="2" s="1"/>
  <c r="W212" i="3"/>
  <c r="W132" i="2"/>
  <c r="AB208" i="2"/>
  <c r="W190" i="2"/>
  <c r="Z208" i="2"/>
  <c r="AA160" i="2"/>
  <c r="Y157" i="2"/>
  <c r="AE187" i="9"/>
  <c r="N71" i="10" s="1"/>
  <c r="S184" i="10" s="1"/>
  <c r="AB207" i="2"/>
  <c r="AA207" i="2"/>
  <c r="Z207" i="2"/>
  <c r="AA211" i="2"/>
  <c r="Z211" i="2"/>
  <c r="AB211" i="2"/>
  <c r="AB199" i="2"/>
  <c r="AA199" i="2"/>
  <c r="Z199" i="2"/>
  <c r="Z134" i="2"/>
  <c r="AB134" i="2"/>
  <c r="AA134" i="2"/>
  <c r="X135" i="2"/>
  <c r="W135" i="2"/>
  <c r="Y135" i="2"/>
  <c r="X131" i="2"/>
  <c r="Y131" i="2"/>
  <c r="W131" i="2"/>
  <c r="Y203" i="2"/>
  <c r="X203" i="2"/>
  <c r="W203" i="2"/>
  <c r="W151" i="2"/>
  <c r="Y151" i="2"/>
  <c r="X151" i="2"/>
  <c r="Y200" i="2"/>
  <c r="W200" i="2"/>
  <c r="X200" i="2"/>
  <c r="Y156" i="2"/>
  <c r="W156" i="2"/>
  <c r="X156" i="2"/>
  <c r="AB193" i="2"/>
  <c r="Z193" i="2"/>
  <c r="AA193" i="2"/>
  <c r="X142" i="2"/>
  <c r="Y142" i="2"/>
  <c r="Y139" i="9"/>
  <c r="X139" i="9"/>
  <c r="W139" i="9"/>
  <c r="X205" i="9"/>
  <c r="W205" i="9"/>
  <c r="Y205" i="9"/>
  <c r="X198" i="9"/>
  <c r="W198" i="9"/>
  <c r="Y198" i="9"/>
  <c r="W134" i="9"/>
  <c r="Y134" i="9"/>
  <c r="X134" i="9"/>
  <c r="Y207" i="9"/>
  <c r="X207" i="9"/>
  <c r="W207" i="9"/>
  <c r="W186" i="9"/>
  <c r="Y186" i="9"/>
  <c r="X186" i="9"/>
  <c r="W159" i="9"/>
  <c r="X159" i="9"/>
  <c r="Y159" i="9"/>
  <c r="W185" i="9"/>
  <c r="X185" i="9"/>
  <c r="Y185" i="9"/>
  <c r="W147" i="9"/>
  <c r="X147" i="9"/>
  <c r="Y147" i="9"/>
  <c r="X140" i="9"/>
  <c r="W140" i="9"/>
  <c r="AB145" i="2"/>
  <c r="X147" i="2"/>
  <c r="AA146" i="2"/>
  <c r="X184" i="2"/>
  <c r="X141" i="2"/>
  <c r="X207" i="2"/>
  <c r="W160" i="1"/>
  <c r="X209" i="10"/>
  <c r="X205" i="2"/>
  <c r="W205" i="2"/>
  <c r="Y205" i="2"/>
  <c r="W198" i="2"/>
  <c r="X198" i="2"/>
  <c r="Y198" i="2"/>
  <c r="X149" i="2"/>
  <c r="Y149" i="2"/>
  <c r="W149" i="2"/>
  <c r="X199" i="2"/>
  <c r="W199" i="2"/>
  <c r="X185" i="2"/>
  <c r="Y185" i="2"/>
  <c r="X183" i="2"/>
  <c r="Y183" i="2"/>
  <c r="Z160" i="1"/>
  <c r="AB160" i="1"/>
  <c r="AA209" i="10"/>
  <c r="AB209" i="10"/>
  <c r="X149" i="9"/>
  <c r="Y149" i="9"/>
  <c r="Y206" i="9"/>
  <c r="X206" i="9"/>
  <c r="W206" i="9"/>
  <c r="W188" i="9"/>
  <c r="Y188" i="9"/>
  <c r="X188" i="9"/>
  <c r="X208" i="9"/>
  <c r="W208" i="9"/>
  <c r="Y208" i="9"/>
  <c r="Y152" i="9"/>
  <c r="W152" i="9"/>
  <c r="X152" i="9"/>
  <c r="W191" i="9"/>
  <c r="Y191" i="9"/>
  <c r="X191" i="9"/>
  <c r="W204" i="9"/>
  <c r="X204" i="9"/>
  <c r="Y204" i="9"/>
  <c r="Y142" i="9"/>
  <c r="X142" i="9"/>
  <c r="W142" i="9"/>
  <c r="Y210" i="9"/>
  <c r="X210" i="9"/>
  <c r="W210" i="9"/>
  <c r="X203" i="9"/>
  <c r="W203" i="9"/>
  <c r="Y203" i="9"/>
  <c r="Y153" i="9"/>
  <c r="W153" i="9"/>
  <c r="X153" i="9"/>
  <c r="F22" i="14"/>
  <c r="F18" i="14"/>
  <c r="F16" i="14"/>
  <c r="F17" i="14"/>
  <c r="S96" i="10"/>
  <c r="B43" i="10"/>
  <c r="W134" i="2"/>
  <c r="Y181" i="2"/>
  <c r="Y147" i="2"/>
  <c r="W137" i="2"/>
  <c r="Y161" i="2"/>
  <c r="W209" i="10"/>
  <c r="W196" i="2"/>
  <c r="Y196" i="2"/>
  <c r="X196" i="2"/>
  <c r="W211" i="2"/>
  <c r="X211" i="2"/>
  <c r="X139" i="2"/>
  <c r="Y139" i="2"/>
  <c r="Y194" i="2"/>
  <c r="W194" i="2"/>
  <c r="X194" i="2"/>
  <c r="W130" i="2"/>
  <c r="Y130" i="2"/>
  <c r="X130" i="2"/>
  <c r="AB179" i="2"/>
  <c r="Z179" i="2"/>
  <c r="AA179" i="2"/>
  <c r="W191" i="2"/>
  <c r="X191" i="2"/>
  <c r="Y191" i="2"/>
  <c r="W180" i="2"/>
  <c r="X180" i="2"/>
  <c r="Y180" i="2"/>
  <c r="Z202" i="2"/>
  <c r="AB202" i="2"/>
  <c r="AA202" i="2"/>
  <c r="X202" i="2"/>
  <c r="W202" i="2"/>
  <c r="AA140" i="9"/>
  <c r="AB140" i="9"/>
  <c r="Z140" i="9"/>
  <c r="W141" i="9"/>
  <c r="X141" i="9"/>
  <c r="Y141" i="9"/>
  <c r="Y157" i="9"/>
  <c r="X157" i="9"/>
  <c r="W157" i="9"/>
  <c r="X183" i="9"/>
  <c r="W183" i="9"/>
  <c r="Y183" i="9"/>
  <c r="X190" i="9"/>
  <c r="Y190" i="9"/>
  <c r="W190" i="9"/>
  <c r="W148" i="9"/>
  <c r="Y148" i="9"/>
  <c r="X148" i="9"/>
  <c r="X195" i="9"/>
  <c r="Y195" i="9"/>
  <c r="W195" i="9"/>
  <c r="Y161" i="9"/>
  <c r="W161" i="9"/>
  <c r="X161" i="9"/>
  <c r="X156" i="9"/>
  <c r="W156" i="9"/>
  <c r="Y156" i="9"/>
  <c r="X196" i="9"/>
  <c r="W196" i="9"/>
  <c r="Y196" i="9"/>
  <c r="AA155" i="2"/>
  <c r="Y137" i="2"/>
  <c r="Y195" i="2"/>
  <c r="X160" i="1"/>
  <c r="Z209" i="10"/>
  <c r="Y162" i="3"/>
  <c r="Z206" i="2"/>
  <c r="X154" i="2"/>
  <c r="W154" i="2"/>
  <c r="Y154" i="2"/>
  <c r="Y159" i="2"/>
  <c r="W159" i="2"/>
  <c r="X159" i="2"/>
  <c r="W187" i="2"/>
  <c r="X187" i="2"/>
  <c r="Y187" i="2"/>
  <c r="X192" i="2"/>
  <c r="Y192" i="2"/>
  <c r="W192" i="2"/>
  <c r="W152" i="2"/>
  <c r="X152" i="2"/>
  <c r="Y152" i="2"/>
  <c r="Y204" i="2"/>
  <c r="W204" i="2"/>
  <c r="X204" i="2"/>
  <c r="AA197" i="2"/>
  <c r="AB197" i="2"/>
  <c r="Z197" i="2"/>
  <c r="W140" i="2"/>
  <c r="X140" i="2"/>
  <c r="Y140" i="2"/>
  <c r="X186" i="2"/>
  <c r="W186" i="2"/>
  <c r="Y186" i="2"/>
  <c r="W129" i="2"/>
  <c r="Y129" i="2"/>
  <c r="X129" i="2"/>
  <c r="X201" i="2"/>
  <c r="W201" i="2"/>
  <c r="Y201" i="2"/>
  <c r="X182" i="2"/>
  <c r="Y182" i="2"/>
  <c r="W182" i="2"/>
  <c r="Y138" i="2"/>
  <c r="W138" i="2"/>
  <c r="X138" i="2"/>
  <c r="X188" i="2"/>
  <c r="W188" i="2"/>
  <c r="Y188" i="2"/>
  <c r="G100" i="4"/>
  <c r="C47" i="4" s="1"/>
  <c r="H100" i="4"/>
  <c r="D47" i="4" s="1"/>
  <c r="I100" i="4"/>
  <c r="X159" i="10"/>
  <c r="Y159" i="10"/>
  <c r="W159" i="10"/>
  <c r="Y192" i="9"/>
  <c r="X192" i="9"/>
  <c r="W192" i="9"/>
  <c r="Y143" i="9"/>
  <c r="W143" i="9"/>
  <c r="X143" i="9"/>
  <c r="Y201" i="9"/>
  <c r="W201" i="9"/>
  <c r="X201" i="9"/>
  <c r="X150" i="9"/>
  <c r="Y150" i="9"/>
  <c r="W150" i="9"/>
  <c r="Y199" i="9"/>
  <c r="W199" i="9"/>
  <c r="X199" i="9"/>
  <c r="W136" i="9"/>
  <c r="Y136" i="9"/>
  <c r="X136" i="9"/>
  <c r="Y160" i="9"/>
  <c r="W160" i="9"/>
  <c r="X160" i="9"/>
  <c r="W144" i="9"/>
  <c r="Y144" i="9"/>
  <c r="X144" i="9"/>
  <c r="W132" i="9"/>
  <c r="X132" i="9"/>
  <c r="Y132" i="9"/>
  <c r="X137" i="9"/>
  <c r="W137" i="9"/>
  <c r="Y137" i="9"/>
  <c r="Y202" i="9"/>
  <c r="X202" i="9"/>
  <c r="W202" i="9"/>
  <c r="Y146" i="9"/>
  <c r="X146" i="9"/>
  <c r="W146" i="9"/>
  <c r="L163" i="4"/>
  <c r="N215" i="8" l="1"/>
  <c r="AB206" i="2"/>
  <c r="M215" i="8"/>
  <c r="F102" i="6"/>
  <c r="G102" i="6" s="1"/>
  <c r="C49" i="6" s="1"/>
  <c r="AA153" i="2"/>
  <c r="AB143" i="2"/>
  <c r="AD143" i="2" s="1"/>
  <c r="P166" i="8"/>
  <c r="R216" i="8"/>
  <c r="Q216" i="8"/>
  <c r="R166" i="8"/>
  <c r="AB210" i="2"/>
  <c r="AD210" i="2" s="1"/>
  <c r="Z210" i="2"/>
  <c r="AA184" i="9"/>
  <c r="Z184" i="9"/>
  <c r="O167" i="8"/>
  <c r="N167" i="8"/>
  <c r="M167" i="8"/>
  <c r="H103" i="8"/>
  <c r="I103" i="8"/>
  <c r="G103" i="8"/>
  <c r="I102" i="7"/>
  <c r="H102" i="7"/>
  <c r="G102" i="7"/>
  <c r="I103" i="7"/>
  <c r="H103" i="7"/>
  <c r="G103" i="7"/>
  <c r="O217" i="8"/>
  <c r="M217" i="8"/>
  <c r="N217" i="8"/>
  <c r="I102" i="8"/>
  <c r="H102" i="8"/>
  <c r="G102" i="8"/>
  <c r="G104" i="8"/>
  <c r="H104" i="8"/>
  <c r="I104" i="8"/>
  <c r="Q215" i="8"/>
  <c r="P215" i="8"/>
  <c r="R215" i="8"/>
  <c r="Q165" i="8"/>
  <c r="P165" i="8"/>
  <c r="R165" i="8"/>
  <c r="N172" i="5"/>
  <c r="O172" i="5"/>
  <c r="M172" i="5"/>
  <c r="O230" i="5"/>
  <c r="M230" i="5"/>
  <c r="N230" i="5"/>
  <c r="Z209" i="9"/>
  <c r="AC146" i="2"/>
  <c r="Z143" i="2"/>
  <c r="Z141" i="2"/>
  <c r="AA135" i="9"/>
  <c r="AB189" i="9"/>
  <c r="AC189" i="9" s="1"/>
  <c r="AA209" i="2"/>
  <c r="AD146" i="2"/>
  <c r="U148" i="10"/>
  <c r="T197" i="10"/>
  <c r="Z146" i="2"/>
  <c r="H101" i="5"/>
  <c r="D48" i="5" s="1"/>
  <c r="G101" i="5"/>
  <c r="C48" i="5" s="1"/>
  <c r="I101" i="5"/>
  <c r="AA184" i="2"/>
  <c r="AA193" i="9"/>
  <c r="Z184" i="2"/>
  <c r="AA158" i="2"/>
  <c r="Z132" i="2"/>
  <c r="Z155" i="2"/>
  <c r="AA210" i="2"/>
  <c r="Z189" i="9"/>
  <c r="AB184" i="9"/>
  <c r="AE184" i="9" s="1"/>
  <c r="N68" i="10" s="1"/>
  <c r="S181" i="10" s="1"/>
  <c r="V197" i="10"/>
  <c r="Y197" i="10" s="1"/>
  <c r="AB154" i="9"/>
  <c r="AE154" i="9" s="1"/>
  <c r="M88" i="10" s="1"/>
  <c r="AB135" i="9"/>
  <c r="AC135" i="9" s="1"/>
  <c r="AB155" i="9"/>
  <c r="AC155" i="9" s="1"/>
  <c r="AD200" i="9"/>
  <c r="AA138" i="9"/>
  <c r="AC138" i="9"/>
  <c r="Z154" i="9"/>
  <c r="Z193" i="9"/>
  <c r="AA148" i="2"/>
  <c r="AB212" i="3"/>
  <c r="AD212" i="3" s="1"/>
  <c r="AE209" i="2"/>
  <c r="N96" i="3" s="1"/>
  <c r="S209" i="3" s="1"/>
  <c r="V209" i="3" s="1"/>
  <c r="V148" i="10"/>
  <c r="W148" i="10" s="1"/>
  <c r="AB209" i="9"/>
  <c r="AE209" i="9" s="1"/>
  <c r="N93" i="10" s="1"/>
  <c r="S206" i="10" s="1"/>
  <c r="AD151" i="9"/>
  <c r="AB211" i="9"/>
  <c r="AE211" i="9" s="1"/>
  <c r="N95" i="10" s="1"/>
  <c r="S208" i="10" s="1"/>
  <c r="AC151" i="9"/>
  <c r="AA211" i="9"/>
  <c r="S135" i="10"/>
  <c r="V135" i="10" s="1"/>
  <c r="Z209" i="2"/>
  <c r="Z212" i="3"/>
  <c r="Z148" i="2"/>
  <c r="N213" i="4"/>
  <c r="AA155" i="9"/>
  <c r="AA132" i="2"/>
  <c r="AB210" i="1"/>
  <c r="AD210" i="1" s="1"/>
  <c r="AC200" i="9"/>
  <c r="AD138" i="9"/>
  <c r="AB189" i="2"/>
  <c r="Z189" i="2"/>
  <c r="AA189" i="2"/>
  <c r="AA210" i="1"/>
  <c r="M213" i="4"/>
  <c r="AD209" i="2"/>
  <c r="F26" i="14"/>
  <c r="F28" i="14" s="1"/>
  <c r="E51" i="14" s="1"/>
  <c r="T184" i="10"/>
  <c r="V184" i="10"/>
  <c r="U184" i="10"/>
  <c r="Z158" i="9"/>
  <c r="AB158" i="9"/>
  <c r="AA158" i="9"/>
  <c r="AE160" i="2"/>
  <c r="M97" i="3" s="1"/>
  <c r="AD160" i="2"/>
  <c r="AC160" i="2"/>
  <c r="V87" i="2"/>
  <c r="T87" i="2"/>
  <c r="C34" i="2" s="1"/>
  <c r="U87" i="2"/>
  <c r="D34" i="2" s="1"/>
  <c r="V78" i="2"/>
  <c r="T78" i="2"/>
  <c r="C25" i="2" s="1"/>
  <c r="U78" i="2"/>
  <c r="D25" i="2" s="1"/>
  <c r="V73" i="2"/>
  <c r="U73" i="2"/>
  <c r="D20" i="2" s="1"/>
  <c r="T73" i="2"/>
  <c r="C20" i="2" s="1"/>
  <c r="V66" i="2"/>
  <c r="T66" i="2"/>
  <c r="C13" i="2" s="1"/>
  <c r="U66" i="2"/>
  <c r="D13" i="2" s="1"/>
  <c r="V93" i="2"/>
  <c r="U93" i="2"/>
  <c r="D40" i="2" s="1"/>
  <c r="T93" i="2"/>
  <c r="C40" i="2" s="1"/>
  <c r="U74" i="2"/>
  <c r="D21" i="2" s="1"/>
  <c r="T74" i="2"/>
  <c r="C21" i="2" s="1"/>
  <c r="V74" i="2"/>
  <c r="U69" i="2"/>
  <c r="D16" i="2" s="1"/>
  <c r="T69" i="2"/>
  <c r="C16" i="2" s="1"/>
  <c r="V69" i="2"/>
  <c r="U92" i="2"/>
  <c r="D39" i="2" s="1"/>
  <c r="V92" i="2"/>
  <c r="T92" i="2"/>
  <c r="C39" i="2" s="1"/>
  <c r="V96" i="2"/>
  <c r="U96" i="2"/>
  <c r="D43" i="2" s="1"/>
  <c r="T96" i="2"/>
  <c r="C43" i="2" s="1"/>
  <c r="U83" i="2"/>
  <c r="D30" i="2" s="1"/>
  <c r="V83" i="2"/>
  <c r="T83" i="2"/>
  <c r="C30" i="2" s="1"/>
  <c r="V75" i="9"/>
  <c r="U75" i="9"/>
  <c r="D22" i="9" s="1"/>
  <c r="T75" i="9"/>
  <c r="C22" i="9" s="1"/>
  <c r="V72" i="9"/>
  <c r="T72" i="9"/>
  <c r="C19" i="9" s="1"/>
  <c r="U72" i="9"/>
  <c r="D19" i="9" s="1"/>
  <c r="V70" i="9"/>
  <c r="U70" i="9"/>
  <c r="D17" i="9" s="1"/>
  <c r="T70" i="9"/>
  <c r="C17" i="9" s="1"/>
  <c r="V66" i="9"/>
  <c r="U66" i="9"/>
  <c r="D13" i="9" s="1"/>
  <c r="T66" i="9"/>
  <c r="C13" i="9" s="1"/>
  <c r="U90" i="9"/>
  <c r="D37" i="9" s="1"/>
  <c r="V90" i="9"/>
  <c r="T90" i="9"/>
  <c r="C37" i="9" s="1"/>
  <c r="U89" i="9"/>
  <c r="D36" i="9" s="1"/>
  <c r="T89" i="9"/>
  <c r="C36" i="9" s="1"/>
  <c r="V89" i="9"/>
  <c r="T69" i="9"/>
  <c r="C16" i="9" s="1"/>
  <c r="U69" i="9"/>
  <c r="D16" i="9" s="1"/>
  <c r="V69" i="9"/>
  <c r="T88" i="9"/>
  <c r="C35" i="9" s="1"/>
  <c r="U88" i="9"/>
  <c r="D35" i="9" s="1"/>
  <c r="V88" i="9"/>
  <c r="U81" i="9"/>
  <c r="D28" i="9" s="1"/>
  <c r="V81" i="9"/>
  <c r="T81" i="9"/>
  <c r="C28" i="9" s="1"/>
  <c r="AE144" i="2"/>
  <c r="M81" i="3" s="1"/>
  <c r="AD144" i="2"/>
  <c r="AC144" i="2"/>
  <c r="AE208" i="2"/>
  <c r="N95" i="3" s="1"/>
  <c r="S208" i="3" s="1"/>
  <c r="AC208" i="2"/>
  <c r="AD208" i="2"/>
  <c r="V86" i="2"/>
  <c r="U86" i="2"/>
  <c r="D33" i="2" s="1"/>
  <c r="T86" i="2"/>
  <c r="C33" i="2" s="1"/>
  <c r="U72" i="2"/>
  <c r="D19" i="2" s="1"/>
  <c r="T72" i="2"/>
  <c r="C19" i="2" s="1"/>
  <c r="V72" i="2"/>
  <c r="U76" i="2"/>
  <c r="D23" i="2" s="1"/>
  <c r="T76" i="2"/>
  <c r="C23" i="2" s="1"/>
  <c r="V76" i="2"/>
  <c r="U82" i="2"/>
  <c r="D29" i="2" s="1"/>
  <c r="T82" i="2"/>
  <c r="C29" i="2" s="1"/>
  <c r="V82" i="2"/>
  <c r="T84" i="2"/>
  <c r="C31" i="2" s="1"/>
  <c r="U84" i="2"/>
  <c r="D31" i="2" s="1"/>
  <c r="V84" i="2"/>
  <c r="T75" i="2"/>
  <c r="C22" i="2" s="1"/>
  <c r="U75" i="2"/>
  <c r="D22" i="2" s="1"/>
  <c r="V75" i="2"/>
  <c r="U85" i="2"/>
  <c r="D32" i="2" s="1"/>
  <c r="T85" i="2"/>
  <c r="C32" i="2" s="1"/>
  <c r="V85" i="2"/>
  <c r="U88" i="2"/>
  <c r="D35" i="2" s="1"/>
  <c r="T88" i="2"/>
  <c r="C35" i="2" s="1"/>
  <c r="V88" i="2"/>
  <c r="T68" i="2"/>
  <c r="C15" i="2" s="1"/>
  <c r="V68" i="2"/>
  <c r="U68" i="2"/>
  <c r="D15" i="2" s="1"/>
  <c r="U87" i="9"/>
  <c r="D34" i="9" s="1"/>
  <c r="T87" i="9"/>
  <c r="C34" i="9" s="1"/>
  <c r="V87" i="9"/>
  <c r="V83" i="9"/>
  <c r="U83" i="9"/>
  <c r="D30" i="9" s="1"/>
  <c r="T83" i="9"/>
  <c r="C30" i="9" s="1"/>
  <c r="V92" i="9"/>
  <c r="U92" i="9"/>
  <c r="D39" i="9" s="1"/>
  <c r="T92" i="9"/>
  <c r="C39" i="9" s="1"/>
  <c r="V84" i="9"/>
  <c r="T84" i="9"/>
  <c r="C31" i="9" s="1"/>
  <c r="U84" i="9"/>
  <c r="D31" i="9" s="1"/>
  <c r="U93" i="9"/>
  <c r="D40" i="9" s="1"/>
  <c r="T93" i="9"/>
  <c r="C40" i="9" s="1"/>
  <c r="V93" i="9"/>
  <c r="V79" i="9"/>
  <c r="U79" i="9"/>
  <c r="D26" i="9" s="1"/>
  <c r="T79" i="9"/>
  <c r="C26" i="9" s="1"/>
  <c r="AE197" i="9"/>
  <c r="N81" i="10" s="1"/>
  <c r="S194" i="10" s="1"/>
  <c r="AC197" i="9"/>
  <c r="AD197" i="9"/>
  <c r="Z158" i="2"/>
  <c r="AB141" i="2"/>
  <c r="AE141" i="2" s="1"/>
  <c r="M78" i="3" s="1"/>
  <c r="Z157" i="2"/>
  <c r="AB157" i="2"/>
  <c r="AA157" i="2"/>
  <c r="U99" i="3"/>
  <c r="D46" i="3" s="1"/>
  <c r="T99" i="3"/>
  <c r="C46" i="3" s="1"/>
  <c r="V99" i="3"/>
  <c r="Z133" i="2"/>
  <c r="AA133" i="2"/>
  <c r="AB133" i="2"/>
  <c r="V136" i="3"/>
  <c r="T136" i="3"/>
  <c r="U136" i="3"/>
  <c r="AC143" i="2"/>
  <c r="AE143" i="2"/>
  <c r="M80" i="3" s="1"/>
  <c r="AA194" i="9"/>
  <c r="Z194" i="9"/>
  <c r="AB194" i="9"/>
  <c r="AD133" i="9"/>
  <c r="AE133" i="9"/>
  <c r="M67" i="10" s="1"/>
  <c r="AC133" i="9"/>
  <c r="V153" i="3"/>
  <c r="U153" i="3"/>
  <c r="T153" i="3"/>
  <c r="U89" i="2"/>
  <c r="D36" i="2" s="1"/>
  <c r="V89" i="2"/>
  <c r="T89" i="2"/>
  <c r="C36" i="2" s="1"/>
  <c r="T77" i="2"/>
  <c r="C24" i="2" s="1"/>
  <c r="U77" i="2"/>
  <c r="D24" i="2" s="1"/>
  <c r="V77" i="2"/>
  <c r="V80" i="2"/>
  <c r="U80" i="2"/>
  <c r="D27" i="2" s="1"/>
  <c r="T80" i="2"/>
  <c r="C27" i="2" s="1"/>
  <c r="V81" i="2"/>
  <c r="T81" i="2"/>
  <c r="C28" i="2" s="1"/>
  <c r="U81" i="2"/>
  <c r="D28" i="2" s="1"/>
  <c r="U91" i="2"/>
  <c r="D38" i="2" s="1"/>
  <c r="T91" i="2"/>
  <c r="C38" i="2" s="1"/>
  <c r="V91" i="2"/>
  <c r="V79" i="2"/>
  <c r="T79" i="2"/>
  <c r="C26" i="2" s="1"/>
  <c r="U79" i="2"/>
  <c r="D26" i="2" s="1"/>
  <c r="V82" i="9"/>
  <c r="U82" i="9"/>
  <c r="D29" i="9" s="1"/>
  <c r="T82" i="9"/>
  <c r="C29" i="9" s="1"/>
  <c r="V68" i="9"/>
  <c r="T68" i="9"/>
  <c r="C15" i="9" s="1"/>
  <c r="U68" i="9"/>
  <c r="D15" i="9" s="1"/>
  <c r="T80" i="9"/>
  <c r="C27" i="9" s="1"/>
  <c r="U80" i="9"/>
  <c r="D27" i="9" s="1"/>
  <c r="V80" i="9"/>
  <c r="T85" i="9"/>
  <c r="C32" i="9" s="1"/>
  <c r="U85" i="9"/>
  <c r="D32" i="9" s="1"/>
  <c r="V85" i="9"/>
  <c r="T76" i="9"/>
  <c r="C23" i="9" s="1"/>
  <c r="U76" i="9"/>
  <c r="D23" i="9" s="1"/>
  <c r="V76" i="9"/>
  <c r="V91" i="9"/>
  <c r="T91" i="9"/>
  <c r="C38" i="9" s="1"/>
  <c r="U91" i="9"/>
  <c r="D38" i="9" s="1"/>
  <c r="AD182" i="9"/>
  <c r="AE182" i="9"/>
  <c r="N66" i="10" s="1"/>
  <c r="S179" i="10" s="1"/>
  <c r="AC182" i="9"/>
  <c r="Z190" i="2"/>
  <c r="AB190" i="2"/>
  <c r="AA190" i="2"/>
  <c r="Z150" i="2"/>
  <c r="AB150" i="2"/>
  <c r="AA150" i="2"/>
  <c r="AB145" i="9"/>
  <c r="AA145" i="9"/>
  <c r="Z145" i="9"/>
  <c r="V97" i="1"/>
  <c r="T97" i="1"/>
  <c r="C44" i="1" s="1"/>
  <c r="U97" i="1"/>
  <c r="D44" i="1" s="1"/>
  <c r="T98" i="2"/>
  <c r="C45" i="2" s="1"/>
  <c r="U98" i="2"/>
  <c r="D45" i="2" s="1"/>
  <c r="V98" i="2"/>
  <c r="T97" i="2"/>
  <c r="C44" i="2" s="1"/>
  <c r="U97" i="2"/>
  <c r="D44" i="2" s="1"/>
  <c r="V97" i="2"/>
  <c r="U90" i="2"/>
  <c r="D37" i="2" s="1"/>
  <c r="T90" i="2"/>
  <c r="C37" i="2" s="1"/>
  <c r="V90" i="2"/>
  <c r="T94" i="2"/>
  <c r="C41" i="2" s="1"/>
  <c r="V94" i="2"/>
  <c r="U94" i="2"/>
  <c r="D41" i="2" s="1"/>
  <c r="V67" i="2"/>
  <c r="U67" i="2"/>
  <c r="D14" i="2" s="1"/>
  <c r="T67" i="2"/>
  <c r="C14" i="2" s="1"/>
  <c r="U70" i="2"/>
  <c r="D17" i="2" s="1"/>
  <c r="V70" i="2"/>
  <c r="T70" i="2"/>
  <c r="C17" i="2" s="1"/>
  <c r="V71" i="2"/>
  <c r="T71" i="2"/>
  <c r="C18" i="2" s="1"/>
  <c r="U71" i="2"/>
  <c r="D18" i="2" s="1"/>
  <c r="V95" i="2"/>
  <c r="T95" i="2"/>
  <c r="C42" i="2" s="1"/>
  <c r="U95" i="2"/>
  <c r="D42" i="2" s="1"/>
  <c r="U71" i="9"/>
  <c r="D18" i="9" s="1"/>
  <c r="T71" i="9"/>
  <c r="C18" i="9" s="1"/>
  <c r="V71" i="9"/>
  <c r="V94" i="9"/>
  <c r="T94" i="9"/>
  <c r="C41" i="9" s="1"/>
  <c r="U94" i="9"/>
  <c r="D41" i="9" s="1"/>
  <c r="U74" i="9"/>
  <c r="D21" i="9" s="1"/>
  <c r="T74" i="9"/>
  <c r="C21" i="9" s="1"/>
  <c r="V74" i="9"/>
  <c r="V77" i="9"/>
  <c r="U77" i="9"/>
  <c r="D24" i="9" s="1"/>
  <c r="T77" i="9"/>
  <c r="C24" i="9" s="1"/>
  <c r="V95" i="9"/>
  <c r="T95" i="9"/>
  <c r="C42" i="9" s="1"/>
  <c r="U95" i="9"/>
  <c r="D42" i="9" s="1"/>
  <c r="U73" i="9"/>
  <c r="D20" i="9" s="1"/>
  <c r="V73" i="9"/>
  <c r="T73" i="9"/>
  <c r="C20" i="9" s="1"/>
  <c r="T86" i="9"/>
  <c r="C33" i="9" s="1"/>
  <c r="U86" i="9"/>
  <c r="D33" i="9" s="1"/>
  <c r="V86" i="9"/>
  <c r="T67" i="9"/>
  <c r="C14" i="9" s="1"/>
  <c r="V67" i="9"/>
  <c r="U67" i="9"/>
  <c r="D14" i="9" s="1"/>
  <c r="T78" i="9"/>
  <c r="C25" i="9" s="1"/>
  <c r="U78" i="9"/>
  <c r="D25" i="9" s="1"/>
  <c r="V78" i="9"/>
  <c r="AA150" i="9"/>
  <c r="AB150" i="9"/>
  <c r="Z150" i="9"/>
  <c r="AB201" i="9"/>
  <c r="AA201" i="9"/>
  <c r="Z201" i="9"/>
  <c r="AB159" i="10"/>
  <c r="AA159" i="10"/>
  <c r="Z159" i="10"/>
  <c r="AB182" i="2"/>
  <c r="AA182" i="2"/>
  <c r="Z182" i="2"/>
  <c r="AA195" i="9"/>
  <c r="Z195" i="9"/>
  <c r="AB195" i="9"/>
  <c r="AA183" i="9"/>
  <c r="Z183" i="9"/>
  <c r="AB183" i="9"/>
  <c r="Z191" i="2"/>
  <c r="AB191" i="2"/>
  <c r="AA191" i="2"/>
  <c r="Z139" i="2"/>
  <c r="AB139" i="2"/>
  <c r="AA139" i="2"/>
  <c r="Z153" i="9"/>
  <c r="AA153" i="9"/>
  <c r="AB153" i="9"/>
  <c r="AC160" i="1"/>
  <c r="AD160" i="1"/>
  <c r="AE160" i="1"/>
  <c r="Z183" i="2"/>
  <c r="AB183" i="2"/>
  <c r="AA183" i="2"/>
  <c r="Z205" i="2"/>
  <c r="AA205" i="2"/>
  <c r="AB205" i="2"/>
  <c r="AA159" i="9"/>
  <c r="AB159" i="9"/>
  <c r="Z159" i="9"/>
  <c r="AB186" i="9"/>
  <c r="Z186" i="9"/>
  <c r="AA186" i="9"/>
  <c r="AB207" i="9"/>
  <c r="Z207" i="9"/>
  <c r="AA207" i="9"/>
  <c r="Z198" i="9"/>
  <c r="AB198" i="9"/>
  <c r="AA198" i="9"/>
  <c r="AB139" i="9"/>
  <c r="AA139" i="9"/>
  <c r="Z139" i="9"/>
  <c r="AC155" i="2"/>
  <c r="AD155" i="2"/>
  <c r="AE155" i="2"/>
  <c r="M92" i="3" s="1"/>
  <c r="AC211" i="2"/>
  <c r="AE211" i="2"/>
  <c r="N98" i="3" s="1"/>
  <c r="S211" i="3" s="1"/>
  <c r="AD211" i="2"/>
  <c r="AA146" i="9"/>
  <c r="AB146" i="9"/>
  <c r="Z146" i="9"/>
  <c r="AB137" i="9"/>
  <c r="AA137" i="9"/>
  <c r="Z137" i="9"/>
  <c r="AB143" i="9"/>
  <c r="AA143" i="9"/>
  <c r="Z143" i="9"/>
  <c r="Z186" i="2"/>
  <c r="AB186" i="2"/>
  <c r="AA186" i="2"/>
  <c r="AA152" i="2"/>
  <c r="AB152" i="2"/>
  <c r="Z152" i="2"/>
  <c r="AA192" i="2"/>
  <c r="AB192" i="2"/>
  <c r="Z192" i="2"/>
  <c r="AB154" i="2"/>
  <c r="Z154" i="2"/>
  <c r="AA154" i="2"/>
  <c r="Z137" i="2"/>
  <c r="AA137" i="2"/>
  <c r="AB137" i="2"/>
  <c r="AB148" i="9"/>
  <c r="AA148" i="9"/>
  <c r="Z148" i="9"/>
  <c r="AD202" i="2"/>
  <c r="AE202" i="2"/>
  <c r="N89" i="3" s="1"/>
  <c r="S202" i="3" s="1"/>
  <c r="AC202" i="2"/>
  <c r="AB130" i="2"/>
  <c r="Z130" i="2"/>
  <c r="AA130" i="2"/>
  <c r="AA194" i="2"/>
  <c r="AB194" i="2"/>
  <c r="Z194" i="2"/>
  <c r="AA147" i="2"/>
  <c r="AB147" i="2"/>
  <c r="Z147" i="2"/>
  <c r="Z208" i="9"/>
  <c r="AA208" i="9"/>
  <c r="AB208" i="9"/>
  <c r="AB188" i="9"/>
  <c r="AA188" i="9"/>
  <c r="Z188" i="9"/>
  <c r="Z206" i="9"/>
  <c r="AB206" i="9"/>
  <c r="AA206" i="9"/>
  <c r="Z149" i="9"/>
  <c r="AB149" i="9"/>
  <c r="AA149" i="9"/>
  <c r="Z149" i="2"/>
  <c r="AB149" i="2"/>
  <c r="AA149" i="2"/>
  <c r="AE132" i="2"/>
  <c r="M69" i="3" s="1"/>
  <c r="AC132" i="2"/>
  <c r="AD132" i="2"/>
  <c r="AB205" i="9"/>
  <c r="AA205" i="9"/>
  <c r="Z205" i="9"/>
  <c r="AA131" i="2"/>
  <c r="Z131" i="2"/>
  <c r="AB131" i="2"/>
  <c r="AE134" i="2"/>
  <c r="M71" i="3" s="1"/>
  <c r="AC134" i="2"/>
  <c r="AD134" i="2"/>
  <c r="AC199" i="2"/>
  <c r="AE199" i="2"/>
  <c r="N86" i="3" s="1"/>
  <c r="S199" i="3" s="1"/>
  <c r="AD199" i="2"/>
  <c r="N163" i="4"/>
  <c r="M163" i="4"/>
  <c r="O163" i="4"/>
  <c r="AB202" i="9"/>
  <c r="Z202" i="9"/>
  <c r="AA202" i="9"/>
  <c r="AA132" i="9"/>
  <c r="Z132" i="9"/>
  <c r="AB132" i="9"/>
  <c r="AA144" i="9"/>
  <c r="Z144" i="9"/>
  <c r="AB144" i="9"/>
  <c r="Z160" i="9"/>
  <c r="AA160" i="9"/>
  <c r="AB160" i="9"/>
  <c r="Z136" i="9"/>
  <c r="AB136" i="9"/>
  <c r="AA136" i="9"/>
  <c r="AA199" i="9"/>
  <c r="AB199" i="9"/>
  <c r="Z199" i="9"/>
  <c r="AB192" i="9"/>
  <c r="AA192" i="9"/>
  <c r="Z192" i="9"/>
  <c r="E47" i="4"/>
  <c r="K100" i="4"/>
  <c r="G47" i="4" s="1"/>
  <c r="J100" i="4"/>
  <c r="F47" i="4" s="1"/>
  <c r="L100" i="4"/>
  <c r="AB138" i="2"/>
  <c r="Z138" i="2"/>
  <c r="AA138" i="2"/>
  <c r="AB201" i="2"/>
  <c r="AA201" i="2"/>
  <c r="Z201" i="2"/>
  <c r="AB140" i="2"/>
  <c r="Z140" i="2"/>
  <c r="AA140" i="2"/>
  <c r="AE197" i="2"/>
  <c r="N84" i="3" s="1"/>
  <c r="S197" i="3" s="1"/>
  <c r="AC197" i="2"/>
  <c r="AD197" i="2"/>
  <c r="Z204" i="2"/>
  <c r="AB204" i="2"/>
  <c r="AA204" i="2"/>
  <c r="AB159" i="2"/>
  <c r="Z159" i="2"/>
  <c r="AA159" i="2"/>
  <c r="AD206" i="2"/>
  <c r="AE206" i="2"/>
  <c r="N93" i="3" s="1"/>
  <c r="S206" i="3" s="1"/>
  <c r="AC206" i="2"/>
  <c r="AD158" i="2"/>
  <c r="AE158" i="2"/>
  <c r="M95" i="3" s="1"/>
  <c r="AC158" i="2"/>
  <c r="AA196" i="9"/>
  <c r="AB196" i="9"/>
  <c r="Z196" i="9"/>
  <c r="AB161" i="9"/>
  <c r="AA161" i="9"/>
  <c r="Z161" i="9"/>
  <c r="AB190" i="9"/>
  <c r="AA190" i="9"/>
  <c r="Z190" i="9"/>
  <c r="Z141" i="9"/>
  <c r="AB141" i="9"/>
  <c r="AA141" i="9"/>
  <c r="AE140" i="9"/>
  <c r="M74" i="10" s="1"/>
  <c r="AC140" i="9"/>
  <c r="AD140" i="9"/>
  <c r="AB210" i="9"/>
  <c r="Z210" i="9"/>
  <c r="AA210" i="9"/>
  <c r="Z204" i="9"/>
  <c r="AB204" i="9"/>
  <c r="AA204" i="9"/>
  <c r="AB191" i="9"/>
  <c r="AA191" i="9"/>
  <c r="Z191" i="9"/>
  <c r="AA152" i="9"/>
  <c r="Z152" i="9"/>
  <c r="AB152" i="9"/>
  <c r="Z185" i="2"/>
  <c r="AB185" i="2"/>
  <c r="AA185" i="2"/>
  <c r="AD145" i="2"/>
  <c r="AE145" i="2"/>
  <c r="M82" i="3" s="1"/>
  <c r="AC145" i="2"/>
  <c r="Z147" i="9"/>
  <c r="AA147" i="9"/>
  <c r="AB147" i="9"/>
  <c r="AA134" i="9"/>
  <c r="AB134" i="9"/>
  <c r="Z134" i="9"/>
  <c r="AE193" i="9"/>
  <c r="N77" i="10" s="1"/>
  <c r="S190" i="10" s="1"/>
  <c r="AC193" i="9"/>
  <c r="AD193" i="9"/>
  <c r="AB156" i="2"/>
  <c r="Z156" i="2"/>
  <c r="AA156" i="2"/>
  <c r="AE148" i="2"/>
  <c r="M85" i="3" s="1"/>
  <c r="AC148" i="2"/>
  <c r="AD148" i="2"/>
  <c r="AA188" i="2"/>
  <c r="AB188" i="2"/>
  <c r="Z188" i="2"/>
  <c r="AE184" i="2"/>
  <c r="N71" i="3" s="1"/>
  <c r="S184" i="3" s="1"/>
  <c r="AC184" i="2"/>
  <c r="AD184" i="2"/>
  <c r="Z129" i="2"/>
  <c r="AB129" i="2"/>
  <c r="AA129" i="2"/>
  <c r="AB187" i="2"/>
  <c r="Z187" i="2"/>
  <c r="AA187" i="2"/>
  <c r="AA162" i="3"/>
  <c r="Z162" i="3"/>
  <c r="AB162" i="3"/>
  <c r="AB195" i="2"/>
  <c r="Z195" i="2"/>
  <c r="AA195" i="2"/>
  <c r="R213" i="4"/>
  <c r="Q213" i="4"/>
  <c r="P213" i="4"/>
  <c r="AA156" i="9"/>
  <c r="AB156" i="9"/>
  <c r="Z156" i="9"/>
  <c r="Z157" i="9"/>
  <c r="AB157" i="9"/>
  <c r="AA157" i="9"/>
  <c r="AA180" i="2"/>
  <c r="AB180" i="2"/>
  <c r="Z180" i="2"/>
  <c r="AE179" i="2"/>
  <c r="N66" i="3" s="1"/>
  <c r="S179" i="3" s="1"/>
  <c r="AD179" i="2"/>
  <c r="AC179" i="2"/>
  <c r="AA196" i="2"/>
  <c r="Z196" i="2"/>
  <c r="AB196" i="2"/>
  <c r="AA161" i="2"/>
  <c r="Z161" i="2"/>
  <c r="AB161" i="2"/>
  <c r="Z181" i="2"/>
  <c r="AB181" i="2"/>
  <c r="AA181" i="2"/>
  <c r="T96" i="10"/>
  <c r="C43" i="10" s="1"/>
  <c r="U96" i="10"/>
  <c r="D43" i="10" s="1"/>
  <c r="V96" i="10"/>
  <c r="AA203" i="9"/>
  <c r="AB203" i="9"/>
  <c r="Z203" i="9"/>
  <c r="AB142" i="9"/>
  <c r="AA142" i="9"/>
  <c r="Z142" i="9"/>
  <c r="AD209" i="10"/>
  <c r="AC209" i="10"/>
  <c r="AE209" i="10"/>
  <c r="N96" i="1" s="1"/>
  <c r="S209" i="1" s="1"/>
  <c r="Z198" i="2"/>
  <c r="AA198" i="2"/>
  <c r="AB198" i="2"/>
  <c r="AA185" i="9"/>
  <c r="AB185" i="9"/>
  <c r="Z185" i="9"/>
  <c r="Z142" i="2"/>
  <c r="AA142" i="2"/>
  <c r="AB142" i="2"/>
  <c r="AD193" i="2"/>
  <c r="AE193" i="2"/>
  <c r="N80" i="3" s="1"/>
  <c r="S193" i="3" s="1"/>
  <c r="AC193" i="2"/>
  <c r="AB200" i="2"/>
  <c r="Z200" i="2"/>
  <c r="AA200" i="2"/>
  <c r="AB151" i="2"/>
  <c r="Z151" i="2"/>
  <c r="AA151" i="2"/>
  <c r="AB203" i="2"/>
  <c r="Z203" i="2"/>
  <c r="AA203" i="2"/>
  <c r="S146" i="3"/>
  <c r="AA135" i="2"/>
  <c r="Z135" i="2"/>
  <c r="AB135" i="2"/>
  <c r="AE207" i="2"/>
  <c r="N94" i="3" s="1"/>
  <c r="S207" i="3" s="1"/>
  <c r="AD207" i="2"/>
  <c r="AC207" i="2"/>
  <c r="C52" i="11"/>
  <c r="D52" i="11"/>
  <c r="AC210" i="2" l="1"/>
  <c r="I102" i="6"/>
  <c r="L102" i="6" s="1"/>
  <c r="H102" i="6"/>
  <c r="D49" i="6" s="1"/>
  <c r="F27" i="14"/>
  <c r="AD209" i="9"/>
  <c r="K104" i="8"/>
  <c r="L104" i="8"/>
  <c r="J104" i="8"/>
  <c r="L102" i="8"/>
  <c r="J102" i="8"/>
  <c r="K102" i="8"/>
  <c r="L103" i="7"/>
  <c r="J103" i="7"/>
  <c r="K103" i="7"/>
  <c r="AD189" i="9"/>
  <c r="AC154" i="9"/>
  <c r="AE210" i="2"/>
  <c r="N97" i="3" s="1"/>
  <c r="S210" i="3" s="1"/>
  <c r="T210" i="3" s="1"/>
  <c r="Q217" i="8"/>
  <c r="R217" i="8"/>
  <c r="P217" i="8"/>
  <c r="L103" i="8"/>
  <c r="K103" i="8"/>
  <c r="J103" i="8"/>
  <c r="Q167" i="8"/>
  <c r="R167" i="8"/>
  <c r="P167" i="8"/>
  <c r="J102" i="7"/>
  <c r="L102" i="7"/>
  <c r="K102" i="7"/>
  <c r="R172" i="5"/>
  <c r="Q172" i="5"/>
  <c r="P172" i="5"/>
  <c r="P230" i="5"/>
  <c r="Q230" i="5"/>
  <c r="R230" i="5"/>
  <c r="AD184" i="9"/>
  <c r="AD155" i="9"/>
  <c r="AC210" i="1"/>
  <c r="AC184" i="9"/>
  <c r="AC209" i="9"/>
  <c r="AD154" i="9"/>
  <c r="U209" i="3"/>
  <c r="AE189" i="9"/>
  <c r="N73" i="10" s="1"/>
  <c r="S186" i="10" s="1"/>
  <c r="V186" i="10" s="1"/>
  <c r="W197" i="10"/>
  <c r="D155" i="14"/>
  <c r="E155" i="14"/>
  <c r="J101" i="5"/>
  <c r="F48" i="5" s="1"/>
  <c r="K101" i="5"/>
  <c r="G48" i="5" s="1"/>
  <c r="L101" i="5"/>
  <c r="E48" i="5"/>
  <c r="Y148" i="10"/>
  <c r="AB148" i="10" s="1"/>
  <c r="AD211" i="9"/>
  <c r="X197" i="10"/>
  <c r="T135" i="10"/>
  <c r="C100" i="5"/>
  <c r="F229" i="5" s="1"/>
  <c r="V210" i="3"/>
  <c r="X210" i="3" s="1"/>
  <c r="T209" i="3"/>
  <c r="AD135" i="9"/>
  <c r="AE155" i="9"/>
  <c r="M89" i="10" s="1"/>
  <c r="AE135" i="9"/>
  <c r="M69" i="10" s="1"/>
  <c r="S132" i="10" s="1"/>
  <c r="AE212" i="3"/>
  <c r="F212" i="4" s="1"/>
  <c r="H212" i="4" s="1"/>
  <c r="AD141" i="2"/>
  <c r="AE210" i="1"/>
  <c r="V132" i="10"/>
  <c r="X132" i="10" s="1"/>
  <c r="U135" i="10"/>
  <c r="AC212" i="3"/>
  <c r="AC211" i="9"/>
  <c r="X148" i="10"/>
  <c r="AE189" i="2"/>
  <c r="N76" i="3" s="1"/>
  <c r="S189" i="3" s="1"/>
  <c r="AC189" i="2"/>
  <c r="AD189" i="2"/>
  <c r="AC141" i="2"/>
  <c r="W86" i="9"/>
  <c r="F33" i="9" s="1"/>
  <c r="X86" i="9"/>
  <c r="G33" i="9" s="1"/>
  <c r="E33" i="9"/>
  <c r="Y86" i="9"/>
  <c r="W73" i="9"/>
  <c r="F20" i="9" s="1"/>
  <c r="E20" i="9"/>
  <c r="X73" i="9"/>
  <c r="G20" i="9" s="1"/>
  <c r="Y73" i="9"/>
  <c r="E42" i="9"/>
  <c r="Y95" i="9"/>
  <c r="W95" i="9"/>
  <c r="F42" i="9" s="1"/>
  <c r="X95" i="9"/>
  <c r="G42" i="9" s="1"/>
  <c r="Y74" i="9"/>
  <c r="X74" i="9"/>
  <c r="G21" i="9" s="1"/>
  <c r="E21" i="9"/>
  <c r="W74" i="9"/>
  <c r="F21" i="9" s="1"/>
  <c r="E17" i="2"/>
  <c r="W70" i="2"/>
  <c r="F17" i="2" s="1"/>
  <c r="X70" i="2"/>
  <c r="G17" i="2" s="1"/>
  <c r="Y70" i="2"/>
  <c r="E14" i="2"/>
  <c r="W67" i="2"/>
  <c r="F14" i="2" s="1"/>
  <c r="Y67" i="2"/>
  <c r="X67" i="2"/>
  <c r="G14" i="2" s="1"/>
  <c r="E37" i="2"/>
  <c r="Y90" i="2"/>
  <c r="X90" i="2"/>
  <c r="G37" i="2" s="1"/>
  <c r="W90" i="2"/>
  <c r="F37" i="2" s="1"/>
  <c r="AE150" i="2"/>
  <c r="M87" i="3" s="1"/>
  <c r="AC150" i="2"/>
  <c r="AD150" i="2"/>
  <c r="E26" i="2"/>
  <c r="Y79" i="2"/>
  <c r="X79" i="2"/>
  <c r="G26" i="2" s="1"/>
  <c r="W79" i="2"/>
  <c r="F26" i="2" s="1"/>
  <c r="B27" i="3"/>
  <c r="S143" i="3"/>
  <c r="S80" i="3"/>
  <c r="U194" i="10"/>
  <c r="T194" i="10"/>
  <c r="V194" i="10"/>
  <c r="X93" i="9"/>
  <c r="G40" i="9" s="1"/>
  <c r="E40" i="9"/>
  <c r="W93" i="9"/>
  <c r="F40" i="9" s="1"/>
  <c r="Y93" i="9"/>
  <c r="E39" i="9"/>
  <c r="X92" i="9"/>
  <c r="G39" i="9" s="1"/>
  <c r="W92" i="9"/>
  <c r="F39" i="9" s="1"/>
  <c r="Y92" i="9"/>
  <c r="W87" i="9"/>
  <c r="F34" i="9" s="1"/>
  <c r="E34" i="9"/>
  <c r="Y87" i="9"/>
  <c r="X87" i="9"/>
  <c r="G34" i="9" s="1"/>
  <c r="X68" i="2"/>
  <c r="G15" i="2" s="1"/>
  <c r="W68" i="2"/>
  <c r="F15" i="2" s="1"/>
  <c r="Y68" i="2"/>
  <c r="E15" i="2"/>
  <c r="W75" i="2"/>
  <c r="F22" i="2" s="1"/>
  <c r="E22" i="2"/>
  <c r="X75" i="2"/>
  <c r="G22" i="2" s="1"/>
  <c r="Y75" i="2"/>
  <c r="E19" i="2"/>
  <c r="W72" i="2"/>
  <c r="F19" i="2" s="1"/>
  <c r="Y72" i="2"/>
  <c r="X72" i="2"/>
  <c r="G19" i="2" s="1"/>
  <c r="S151" i="10"/>
  <c r="B35" i="10"/>
  <c r="S144" i="3"/>
  <c r="B28" i="3"/>
  <c r="X88" i="9"/>
  <c r="G35" i="9" s="1"/>
  <c r="W88" i="9"/>
  <c r="F35" i="9" s="1"/>
  <c r="E35" i="9"/>
  <c r="Y88" i="9"/>
  <c r="E19" i="9"/>
  <c r="W72" i="9"/>
  <c r="F19" i="9" s="1"/>
  <c r="X72" i="9"/>
  <c r="G19" i="9" s="1"/>
  <c r="Y72" i="9"/>
  <c r="W74" i="2"/>
  <c r="F21" i="2" s="1"/>
  <c r="E21" i="2"/>
  <c r="X74" i="2"/>
  <c r="G21" i="2" s="1"/>
  <c r="Y74" i="2"/>
  <c r="E13" i="2"/>
  <c r="W66" i="2"/>
  <c r="F13" i="2" s="1"/>
  <c r="Y66" i="2"/>
  <c r="X66" i="2"/>
  <c r="G13" i="2" s="1"/>
  <c r="AC158" i="9"/>
  <c r="AE158" i="9"/>
  <c r="M92" i="10" s="1"/>
  <c r="AD158" i="9"/>
  <c r="E24" i="9"/>
  <c r="Y77" i="9"/>
  <c r="W77" i="9"/>
  <c r="F24" i="9" s="1"/>
  <c r="X77" i="9"/>
  <c r="G24" i="9" s="1"/>
  <c r="Y95" i="2"/>
  <c r="X95" i="2"/>
  <c r="G42" i="2" s="1"/>
  <c r="W95" i="2"/>
  <c r="F42" i="2" s="1"/>
  <c r="E42" i="2"/>
  <c r="Y97" i="2"/>
  <c r="E44" i="2"/>
  <c r="W97" i="2"/>
  <c r="F44" i="2" s="1"/>
  <c r="X97" i="2"/>
  <c r="G44" i="2" s="1"/>
  <c r="AD145" i="9"/>
  <c r="AC145" i="9"/>
  <c r="AE145" i="9"/>
  <c r="M79" i="10" s="1"/>
  <c r="AE190" i="2"/>
  <c r="N77" i="3" s="1"/>
  <c r="S190" i="3" s="1"/>
  <c r="AC190" i="2"/>
  <c r="AD190" i="2"/>
  <c r="Y76" i="9"/>
  <c r="X76" i="9"/>
  <c r="G23" i="9" s="1"/>
  <c r="E23" i="9"/>
  <c r="W76" i="9"/>
  <c r="F23" i="9" s="1"/>
  <c r="S130" i="10"/>
  <c r="S67" i="10"/>
  <c r="E26" i="9"/>
  <c r="Y79" i="9"/>
  <c r="W79" i="9"/>
  <c r="F26" i="9" s="1"/>
  <c r="X79" i="9"/>
  <c r="G26" i="9" s="1"/>
  <c r="E30" i="9"/>
  <c r="X83" i="9"/>
  <c r="G30" i="9" s="1"/>
  <c r="Y83" i="9"/>
  <c r="W83" i="9"/>
  <c r="F30" i="9" s="1"/>
  <c r="X84" i="2"/>
  <c r="G31" i="2" s="1"/>
  <c r="Y84" i="2"/>
  <c r="E31" i="2"/>
  <c r="W84" i="2"/>
  <c r="F31" i="2" s="1"/>
  <c r="W135" i="10"/>
  <c r="X135" i="10"/>
  <c r="Y135" i="10"/>
  <c r="E16" i="9"/>
  <c r="X69" i="9"/>
  <c r="G16" i="9" s="1"/>
  <c r="W69" i="9"/>
  <c r="F16" i="9" s="1"/>
  <c r="Y69" i="9"/>
  <c r="E22" i="9"/>
  <c r="W75" i="9"/>
  <c r="F22" i="9" s="1"/>
  <c r="Y75" i="9"/>
  <c r="X75" i="9"/>
  <c r="G22" i="9" s="1"/>
  <c r="E39" i="2"/>
  <c r="W92" i="2"/>
  <c r="F39" i="2" s="1"/>
  <c r="X92" i="2"/>
  <c r="G39" i="2" s="1"/>
  <c r="Y92" i="2"/>
  <c r="E20" i="2"/>
  <c r="X73" i="2"/>
  <c r="G20" i="2" s="1"/>
  <c r="W73" i="2"/>
  <c r="F20" i="2" s="1"/>
  <c r="Y73" i="2"/>
  <c r="S160" i="3"/>
  <c r="E25" i="9"/>
  <c r="X78" i="9"/>
  <c r="G25" i="9" s="1"/>
  <c r="W78" i="9"/>
  <c r="F25" i="9" s="1"/>
  <c r="Y78" i="9"/>
  <c r="E14" i="9"/>
  <c r="X67" i="9"/>
  <c r="G14" i="9" s="1"/>
  <c r="W67" i="9"/>
  <c r="F14" i="9" s="1"/>
  <c r="Y67" i="9"/>
  <c r="X71" i="9"/>
  <c r="G18" i="9" s="1"/>
  <c r="E18" i="9"/>
  <c r="Y71" i="9"/>
  <c r="W71" i="9"/>
  <c r="F18" i="9" s="1"/>
  <c r="E18" i="2"/>
  <c r="W71" i="2"/>
  <c r="F18" i="2" s="1"/>
  <c r="X71" i="2"/>
  <c r="G18" i="2" s="1"/>
  <c r="Y71" i="2"/>
  <c r="Y94" i="2"/>
  <c r="E41" i="2"/>
  <c r="W94" i="2"/>
  <c r="F41" i="2" s="1"/>
  <c r="X94" i="2"/>
  <c r="G41" i="2" s="1"/>
  <c r="E45" i="2"/>
  <c r="X98" i="2"/>
  <c r="G45" i="2" s="1"/>
  <c r="W98" i="2"/>
  <c r="F45" i="2" s="1"/>
  <c r="Y98" i="2"/>
  <c r="E44" i="1"/>
  <c r="W97" i="1"/>
  <c r="F44" i="1" s="1"/>
  <c r="X97" i="1"/>
  <c r="G44" i="1" s="1"/>
  <c r="Y97" i="1"/>
  <c r="U208" i="10"/>
  <c r="V208" i="10"/>
  <c r="T208" i="10"/>
  <c r="T179" i="10"/>
  <c r="V179" i="10"/>
  <c r="U179" i="10"/>
  <c r="E38" i="9"/>
  <c r="X91" i="9"/>
  <c r="G38" i="9" s="1"/>
  <c r="Y91" i="9"/>
  <c r="W91" i="9"/>
  <c r="F38" i="9" s="1"/>
  <c r="E32" i="9"/>
  <c r="X85" i="9"/>
  <c r="G32" i="9" s="1"/>
  <c r="Y85" i="9"/>
  <c r="W85" i="9"/>
  <c r="F32" i="9" s="1"/>
  <c r="E15" i="9"/>
  <c r="W68" i="9"/>
  <c r="F15" i="9" s="1"/>
  <c r="Y68" i="9"/>
  <c r="X68" i="9"/>
  <c r="G15" i="9" s="1"/>
  <c r="E28" i="2"/>
  <c r="W81" i="2"/>
  <c r="F28" i="2" s="1"/>
  <c r="X81" i="2"/>
  <c r="G28" i="2" s="1"/>
  <c r="Y81" i="2"/>
  <c r="W77" i="2"/>
  <c r="F24" i="2" s="1"/>
  <c r="X77" i="2"/>
  <c r="G24" i="2" s="1"/>
  <c r="E24" i="2"/>
  <c r="Y77" i="2"/>
  <c r="Y89" i="2"/>
  <c r="X89" i="2"/>
  <c r="G36" i="2" s="1"/>
  <c r="E36" i="2"/>
  <c r="W89" i="2"/>
  <c r="F36" i="2" s="1"/>
  <c r="X153" i="3"/>
  <c r="W153" i="3"/>
  <c r="Y153" i="3"/>
  <c r="AD133" i="2"/>
  <c r="AE133" i="2"/>
  <c r="M70" i="3" s="1"/>
  <c r="AC133" i="2"/>
  <c r="Y88" i="2"/>
  <c r="E35" i="2"/>
  <c r="X88" i="2"/>
  <c r="G35" i="2" s="1"/>
  <c r="W88" i="2"/>
  <c r="F35" i="2" s="1"/>
  <c r="E29" i="2"/>
  <c r="X82" i="2"/>
  <c r="G29" i="2" s="1"/>
  <c r="W82" i="2"/>
  <c r="F29" i="2" s="1"/>
  <c r="Y82" i="2"/>
  <c r="W81" i="9"/>
  <c r="F28" i="9" s="1"/>
  <c r="Y81" i="9"/>
  <c r="E28" i="9"/>
  <c r="X81" i="9"/>
  <c r="G28" i="9" s="1"/>
  <c r="E36" i="9"/>
  <c r="X89" i="9"/>
  <c r="G36" i="9" s="1"/>
  <c r="W89" i="9"/>
  <c r="F36" i="9" s="1"/>
  <c r="Y89" i="9"/>
  <c r="E37" i="9"/>
  <c r="X90" i="9"/>
  <c r="G37" i="9" s="1"/>
  <c r="Y90" i="9"/>
  <c r="W90" i="9"/>
  <c r="F37" i="9" s="1"/>
  <c r="X66" i="9"/>
  <c r="G13" i="9" s="1"/>
  <c r="Y66" i="9"/>
  <c r="E13" i="9"/>
  <c r="W66" i="9"/>
  <c r="F13" i="9" s="1"/>
  <c r="Y78" i="2"/>
  <c r="X78" i="2"/>
  <c r="G25" i="2" s="1"/>
  <c r="W78" i="2"/>
  <c r="F25" i="2" s="1"/>
  <c r="E25" i="2"/>
  <c r="Y184" i="10"/>
  <c r="X184" i="10"/>
  <c r="W184" i="10"/>
  <c r="E41" i="9"/>
  <c r="Y94" i="9"/>
  <c r="X94" i="9"/>
  <c r="G41" i="9" s="1"/>
  <c r="W94" i="9"/>
  <c r="F41" i="9" s="1"/>
  <c r="E27" i="9"/>
  <c r="Y80" i="9"/>
  <c r="W80" i="9"/>
  <c r="F27" i="9" s="1"/>
  <c r="X80" i="9"/>
  <c r="G27" i="9" s="1"/>
  <c r="Y82" i="9"/>
  <c r="W82" i="9"/>
  <c r="F29" i="9" s="1"/>
  <c r="X82" i="9"/>
  <c r="G29" i="9" s="1"/>
  <c r="E29" i="9"/>
  <c r="E38" i="2"/>
  <c r="X91" i="2"/>
  <c r="G38" i="2" s="1"/>
  <c r="Y91" i="2"/>
  <c r="W91" i="2"/>
  <c r="F38" i="2" s="1"/>
  <c r="E27" i="2"/>
  <c r="Y80" i="2"/>
  <c r="W80" i="2"/>
  <c r="F27" i="2" s="1"/>
  <c r="X80" i="2"/>
  <c r="G27" i="2" s="1"/>
  <c r="AE194" i="9"/>
  <c r="N78" i="10" s="1"/>
  <c r="S191" i="10" s="1"/>
  <c r="AC194" i="9"/>
  <c r="AD194" i="9"/>
  <c r="X136" i="3"/>
  <c r="Y136" i="3"/>
  <c r="W136" i="3"/>
  <c r="Y99" i="3"/>
  <c r="W99" i="3"/>
  <c r="F46" i="3" s="1"/>
  <c r="X99" i="3"/>
  <c r="G46" i="3" s="1"/>
  <c r="E46" i="3"/>
  <c r="AD157" i="2"/>
  <c r="AE157" i="2"/>
  <c r="M94" i="3" s="1"/>
  <c r="AC157" i="2"/>
  <c r="AA197" i="10"/>
  <c r="Z197" i="10"/>
  <c r="AB197" i="10"/>
  <c r="E31" i="9"/>
  <c r="X84" i="9"/>
  <c r="G31" i="9" s="1"/>
  <c r="W84" i="9"/>
  <c r="F31" i="9" s="1"/>
  <c r="Y84" i="9"/>
  <c r="E32" i="2"/>
  <c r="X85" i="2"/>
  <c r="G32" i="2" s="1"/>
  <c r="W85" i="2"/>
  <c r="F32" i="2" s="1"/>
  <c r="Y85" i="2"/>
  <c r="X76" i="2"/>
  <c r="G23" i="2" s="1"/>
  <c r="E23" i="2"/>
  <c r="W76" i="2"/>
  <c r="F23" i="2" s="1"/>
  <c r="Y76" i="2"/>
  <c r="W86" i="2"/>
  <c r="F33" i="2" s="1"/>
  <c r="E33" i="2"/>
  <c r="X86" i="2"/>
  <c r="G33" i="2" s="1"/>
  <c r="Y86" i="2"/>
  <c r="U208" i="3"/>
  <c r="T208" i="3"/>
  <c r="V208" i="3"/>
  <c r="E17" i="9"/>
  <c r="Y70" i="9"/>
  <c r="X70" i="9"/>
  <c r="G17" i="9" s="1"/>
  <c r="W70" i="9"/>
  <c r="F17" i="9" s="1"/>
  <c r="E30" i="2"/>
  <c r="Y83" i="2"/>
  <c r="X83" i="2"/>
  <c r="G30" i="2" s="1"/>
  <c r="W83" i="2"/>
  <c r="F30" i="2" s="1"/>
  <c r="E43" i="2"/>
  <c r="W96" i="2"/>
  <c r="F43" i="2" s="1"/>
  <c r="X96" i="2"/>
  <c r="G43" i="2" s="1"/>
  <c r="Y96" i="2"/>
  <c r="E16" i="2"/>
  <c r="X69" i="2"/>
  <c r="G16" i="2" s="1"/>
  <c r="W69" i="2"/>
  <c r="F16" i="2" s="1"/>
  <c r="Y69" i="2"/>
  <c r="E40" i="2"/>
  <c r="Y93" i="2"/>
  <c r="W93" i="2"/>
  <c r="F40" i="2" s="1"/>
  <c r="X93" i="2"/>
  <c r="G40" i="2" s="1"/>
  <c r="E34" i="2"/>
  <c r="W87" i="2"/>
  <c r="F34" i="2" s="1"/>
  <c r="Y87" i="2"/>
  <c r="X87" i="2"/>
  <c r="G34" i="2" s="1"/>
  <c r="AE135" i="2"/>
  <c r="M72" i="3" s="1"/>
  <c r="AC135" i="2"/>
  <c r="AD135" i="2"/>
  <c r="V146" i="3"/>
  <c r="T146" i="3"/>
  <c r="U146" i="3"/>
  <c r="AC203" i="2"/>
  <c r="AD203" i="2"/>
  <c r="AE203" i="2"/>
  <c r="N90" i="3" s="1"/>
  <c r="U193" i="3"/>
  <c r="T193" i="3"/>
  <c r="V193" i="3"/>
  <c r="T209" i="1"/>
  <c r="U209" i="1"/>
  <c r="V209" i="1"/>
  <c r="AE180" i="2"/>
  <c r="N67" i="3" s="1"/>
  <c r="S180" i="3" s="1"/>
  <c r="AC180" i="2"/>
  <c r="AD180" i="2"/>
  <c r="AD152" i="9"/>
  <c r="AC152" i="9"/>
  <c r="AE152" i="9"/>
  <c r="M86" i="10" s="1"/>
  <c r="AE141" i="9"/>
  <c r="M75" i="10" s="1"/>
  <c r="AC141" i="9"/>
  <c r="AD141" i="9"/>
  <c r="AD190" i="9"/>
  <c r="AC190" i="9"/>
  <c r="AE190" i="9"/>
  <c r="N74" i="10" s="1"/>
  <c r="S187" i="10" s="1"/>
  <c r="B42" i="3"/>
  <c r="S158" i="3"/>
  <c r="S95" i="3"/>
  <c r="AC204" i="2"/>
  <c r="AD204" i="2"/>
  <c r="AE204" i="2"/>
  <c r="N91" i="3" s="1"/>
  <c r="S204" i="3" s="1"/>
  <c r="T197" i="3"/>
  <c r="V197" i="3"/>
  <c r="U197" i="3"/>
  <c r="AD136" i="9"/>
  <c r="AC136" i="9"/>
  <c r="AE136" i="9"/>
  <c r="M70" i="10" s="1"/>
  <c r="AC132" i="9"/>
  <c r="AE132" i="9"/>
  <c r="M66" i="10" s="1"/>
  <c r="AD132" i="9"/>
  <c r="R163" i="4"/>
  <c r="B100" i="5" s="1"/>
  <c r="P163" i="4"/>
  <c r="Q163" i="4"/>
  <c r="Y209" i="3"/>
  <c r="W209" i="3"/>
  <c r="X209" i="3"/>
  <c r="V202" i="3"/>
  <c r="U202" i="3"/>
  <c r="T202" i="3"/>
  <c r="AE154" i="2"/>
  <c r="M91" i="3" s="1"/>
  <c r="AC154" i="2"/>
  <c r="AD154" i="2"/>
  <c r="AC186" i="2"/>
  <c r="AD186" i="2"/>
  <c r="AE186" i="2"/>
  <c r="N73" i="3" s="1"/>
  <c r="AE143" i="9"/>
  <c r="M77" i="10" s="1"/>
  <c r="AD143" i="9"/>
  <c r="AC143" i="9"/>
  <c r="AC186" i="9"/>
  <c r="AE186" i="9"/>
  <c r="N70" i="10" s="1"/>
  <c r="S183" i="10" s="1"/>
  <c r="AD186" i="9"/>
  <c r="AD203" i="9"/>
  <c r="AC203" i="9"/>
  <c r="AE203" i="9"/>
  <c r="N87" i="10" s="1"/>
  <c r="S200" i="10" s="1"/>
  <c r="AC161" i="2"/>
  <c r="AE161" i="2"/>
  <c r="M98" i="3" s="1"/>
  <c r="AD161" i="2"/>
  <c r="AC157" i="9"/>
  <c r="AD157" i="9"/>
  <c r="AE157" i="9"/>
  <c r="M91" i="10" s="1"/>
  <c r="AE187" i="2"/>
  <c r="N74" i="3" s="1"/>
  <c r="S187" i="3" s="1"/>
  <c r="AC187" i="2"/>
  <c r="AD187" i="2"/>
  <c r="AE188" i="2"/>
  <c r="N75" i="3" s="1"/>
  <c r="S188" i="3" s="1"/>
  <c r="AC188" i="2"/>
  <c r="AD188" i="2"/>
  <c r="S148" i="3"/>
  <c r="V190" i="10"/>
  <c r="T190" i="10"/>
  <c r="U190" i="10"/>
  <c r="AE147" i="9"/>
  <c r="M81" i="10" s="1"/>
  <c r="AD147" i="9"/>
  <c r="AC147" i="9"/>
  <c r="S145" i="3"/>
  <c r="B29" i="3"/>
  <c r="AE204" i="9"/>
  <c r="N88" i="10" s="1"/>
  <c r="S201" i="10" s="1"/>
  <c r="AD204" i="9"/>
  <c r="AC204" i="9"/>
  <c r="AE210" i="9"/>
  <c r="N94" i="10" s="1"/>
  <c r="S207" i="10" s="1"/>
  <c r="AC210" i="9"/>
  <c r="AD210" i="9"/>
  <c r="AD161" i="9"/>
  <c r="AE161" i="9"/>
  <c r="M95" i="10" s="1"/>
  <c r="AC161" i="9"/>
  <c r="AC140" i="2"/>
  <c r="AE140" i="2"/>
  <c r="M77" i="3" s="1"/>
  <c r="AD140" i="2"/>
  <c r="AD192" i="9"/>
  <c r="AE192" i="9"/>
  <c r="N76" i="10" s="1"/>
  <c r="S189" i="10" s="1"/>
  <c r="AC192" i="9"/>
  <c r="S132" i="3"/>
  <c r="B16" i="3"/>
  <c r="AC149" i="9"/>
  <c r="AE149" i="9"/>
  <c r="M83" i="10" s="1"/>
  <c r="AD149" i="9"/>
  <c r="AC208" i="9"/>
  <c r="AD208" i="9"/>
  <c r="AE208" i="9"/>
  <c r="N92" i="10" s="1"/>
  <c r="S205" i="10" s="1"/>
  <c r="AC147" i="2"/>
  <c r="AD147" i="2"/>
  <c r="AE147" i="2"/>
  <c r="M84" i="3" s="1"/>
  <c r="AD148" i="9"/>
  <c r="AE148" i="9"/>
  <c r="M82" i="10" s="1"/>
  <c r="AC148" i="9"/>
  <c r="AE137" i="9"/>
  <c r="M71" i="10" s="1"/>
  <c r="AC137" i="9"/>
  <c r="AD137" i="9"/>
  <c r="S155" i="3"/>
  <c r="B39" i="3"/>
  <c r="AC139" i="9"/>
  <c r="AD139" i="9"/>
  <c r="AE139" i="9"/>
  <c r="M73" i="10" s="1"/>
  <c r="AD183" i="9"/>
  <c r="AC183" i="9"/>
  <c r="AE183" i="9"/>
  <c r="N67" i="10" s="1"/>
  <c r="S180" i="10" s="1"/>
  <c r="AE182" i="2"/>
  <c r="N69" i="3" s="1"/>
  <c r="S182" i="3" s="1"/>
  <c r="AD182" i="2"/>
  <c r="AC182" i="2"/>
  <c r="AE150" i="9"/>
  <c r="M84" i="10" s="1"/>
  <c r="AD150" i="9"/>
  <c r="AC150" i="9"/>
  <c r="V207" i="3"/>
  <c r="T207" i="3"/>
  <c r="U207" i="3"/>
  <c r="AE200" i="2"/>
  <c r="N87" i="3" s="1"/>
  <c r="S200" i="3" s="1"/>
  <c r="AC200" i="2"/>
  <c r="AD200" i="2"/>
  <c r="AC185" i="9"/>
  <c r="AD185" i="9"/>
  <c r="AE185" i="9"/>
  <c r="N69" i="10" s="1"/>
  <c r="S182" i="10" s="1"/>
  <c r="AC198" i="2"/>
  <c r="AD198" i="2"/>
  <c r="AE198" i="2"/>
  <c r="N85" i="3" s="1"/>
  <c r="S198" i="3" s="1"/>
  <c r="U179" i="3"/>
  <c r="T179" i="3"/>
  <c r="V179" i="3"/>
  <c r="AE156" i="9"/>
  <c r="M90" i="10" s="1"/>
  <c r="AD156" i="9"/>
  <c r="AC156" i="9"/>
  <c r="AD162" i="3"/>
  <c r="AC162" i="3"/>
  <c r="AE162" i="3"/>
  <c r="AD156" i="2"/>
  <c r="AE156" i="2"/>
  <c r="M93" i="3" s="1"/>
  <c r="AC156" i="2"/>
  <c r="AE185" i="2"/>
  <c r="N72" i="3" s="1"/>
  <c r="S185" i="3" s="1"/>
  <c r="AC185" i="2"/>
  <c r="AD185" i="2"/>
  <c r="T206" i="10"/>
  <c r="U206" i="10"/>
  <c r="V206" i="10"/>
  <c r="S137" i="10"/>
  <c r="B21" i="10"/>
  <c r="S74" i="10"/>
  <c r="U206" i="3"/>
  <c r="T206" i="3"/>
  <c r="V206" i="3"/>
  <c r="AD159" i="2"/>
  <c r="AE159" i="2"/>
  <c r="M96" i="3" s="1"/>
  <c r="AC159" i="2"/>
  <c r="AD201" i="2"/>
  <c r="AE201" i="2"/>
  <c r="N88" i="3" s="1"/>
  <c r="S201" i="3" s="1"/>
  <c r="AC201" i="2"/>
  <c r="H47" i="4"/>
  <c r="M100" i="4"/>
  <c r="I47" i="4" s="1"/>
  <c r="N100" i="4"/>
  <c r="J47" i="4" s="1"/>
  <c r="O100" i="4"/>
  <c r="AE160" i="9"/>
  <c r="M94" i="10" s="1"/>
  <c r="AC160" i="9"/>
  <c r="AD160" i="9"/>
  <c r="AE131" i="2"/>
  <c r="M68" i="3" s="1"/>
  <c r="AD131" i="2"/>
  <c r="AC131" i="2"/>
  <c r="S78" i="3"/>
  <c r="S141" i="3"/>
  <c r="AD149" i="2"/>
  <c r="AE149" i="2"/>
  <c r="M86" i="3" s="1"/>
  <c r="AC149" i="2"/>
  <c r="AE206" i="9"/>
  <c r="N90" i="10" s="1"/>
  <c r="S203" i="10" s="1"/>
  <c r="AC206" i="9"/>
  <c r="AD206" i="9"/>
  <c r="AD188" i="9"/>
  <c r="AE188" i="9"/>
  <c r="N72" i="10" s="1"/>
  <c r="AC188" i="9"/>
  <c r="AE194" i="2"/>
  <c r="N81" i="3" s="1"/>
  <c r="S194" i="3" s="1"/>
  <c r="AD194" i="2"/>
  <c r="AC194" i="2"/>
  <c r="AD130" i="2"/>
  <c r="AC130" i="2"/>
  <c r="AE130" i="2"/>
  <c r="M67" i="3" s="1"/>
  <c r="AD192" i="2"/>
  <c r="AC192" i="2"/>
  <c r="AE192" i="2"/>
  <c r="N79" i="3" s="1"/>
  <c r="S192" i="3" s="1"/>
  <c r="U211" i="3"/>
  <c r="V211" i="3"/>
  <c r="T211" i="3"/>
  <c r="AD159" i="9"/>
  <c r="AC159" i="9"/>
  <c r="AE159" i="9"/>
  <c r="M93" i="10" s="1"/>
  <c r="AD205" i="2"/>
  <c r="AC205" i="2"/>
  <c r="AE205" i="2"/>
  <c r="N92" i="3" s="1"/>
  <c r="S205" i="3" s="1"/>
  <c r="AD183" i="2"/>
  <c r="AE183" i="2"/>
  <c r="N70" i="3" s="1"/>
  <c r="S183" i="3" s="1"/>
  <c r="AC183" i="2"/>
  <c r="AC153" i="9"/>
  <c r="AE153" i="9"/>
  <c r="M87" i="10" s="1"/>
  <c r="AD153" i="9"/>
  <c r="AE139" i="2"/>
  <c r="M76" i="3" s="1"/>
  <c r="AD139" i="2"/>
  <c r="AC139" i="2"/>
  <c r="AE195" i="9"/>
  <c r="N79" i="10" s="1"/>
  <c r="S192" i="10" s="1"/>
  <c r="AC195" i="9"/>
  <c r="AD195" i="9"/>
  <c r="AC159" i="10"/>
  <c r="AD159" i="10"/>
  <c r="AE159" i="10"/>
  <c r="M96" i="1" s="1"/>
  <c r="AE151" i="2"/>
  <c r="M88" i="3" s="1"/>
  <c r="AD151" i="2"/>
  <c r="AC151" i="2"/>
  <c r="AC142" i="2"/>
  <c r="AD142" i="2"/>
  <c r="AE142" i="2"/>
  <c r="M79" i="3" s="1"/>
  <c r="AE142" i="9"/>
  <c r="M76" i="10" s="1"/>
  <c r="AD142" i="9"/>
  <c r="AC142" i="9"/>
  <c r="E43" i="10"/>
  <c r="X96" i="10"/>
  <c r="G43" i="10" s="1"/>
  <c r="Y96" i="10"/>
  <c r="W96" i="10"/>
  <c r="F43" i="10" s="1"/>
  <c r="AD181" i="2"/>
  <c r="AE181" i="2"/>
  <c r="N68" i="3" s="1"/>
  <c r="S181" i="3" s="1"/>
  <c r="AC181" i="2"/>
  <c r="AD196" i="2"/>
  <c r="AE196" i="2"/>
  <c r="N83" i="3" s="1"/>
  <c r="AC196" i="2"/>
  <c r="AE195" i="2"/>
  <c r="N82" i="3" s="1"/>
  <c r="S195" i="3" s="1"/>
  <c r="AD195" i="2"/>
  <c r="AC195" i="2"/>
  <c r="AE129" i="2"/>
  <c r="M66" i="3" s="1"/>
  <c r="AC129" i="2"/>
  <c r="AD129" i="2"/>
  <c r="V184" i="3"/>
  <c r="U184" i="3"/>
  <c r="T184" i="3"/>
  <c r="AC134" i="9"/>
  <c r="AE134" i="9"/>
  <c r="M68" i="10" s="1"/>
  <c r="AD134" i="9"/>
  <c r="AD191" i="9"/>
  <c r="AC191" i="9"/>
  <c r="AE191" i="9"/>
  <c r="N75" i="10" s="1"/>
  <c r="S188" i="10" s="1"/>
  <c r="AE196" i="9"/>
  <c r="N80" i="10" s="1"/>
  <c r="S193" i="10" s="1"/>
  <c r="AD196" i="9"/>
  <c r="AC196" i="9"/>
  <c r="AC138" i="2"/>
  <c r="AD138" i="2"/>
  <c r="AE138" i="2"/>
  <c r="M75" i="3" s="1"/>
  <c r="AE199" i="9"/>
  <c r="N83" i="10" s="1"/>
  <c r="S196" i="10" s="1"/>
  <c r="AD199" i="9"/>
  <c r="AC199" i="9"/>
  <c r="AE144" i="9"/>
  <c r="M78" i="10" s="1"/>
  <c r="AD144" i="9"/>
  <c r="AC144" i="9"/>
  <c r="AD202" i="9"/>
  <c r="AE202" i="9"/>
  <c r="N86" i="10" s="1"/>
  <c r="S199" i="10" s="1"/>
  <c r="AC202" i="9"/>
  <c r="U199" i="3"/>
  <c r="T199" i="3"/>
  <c r="V199" i="3"/>
  <c r="S71" i="3"/>
  <c r="B18" i="3"/>
  <c r="S134" i="3"/>
  <c r="AE205" i="9"/>
  <c r="N89" i="10" s="1"/>
  <c r="S202" i="10" s="1"/>
  <c r="AC205" i="9"/>
  <c r="AD205" i="9"/>
  <c r="AD137" i="2"/>
  <c r="AC137" i="2"/>
  <c r="AE137" i="2"/>
  <c r="M74" i="3" s="1"/>
  <c r="AD152" i="2"/>
  <c r="AE152" i="2"/>
  <c r="M89" i="3" s="1"/>
  <c r="AC152" i="2"/>
  <c r="AC146" i="9"/>
  <c r="AE146" i="9"/>
  <c r="M80" i="10" s="1"/>
  <c r="AD146" i="9"/>
  <c r="AC198" i="9"/>
  <c r="AD198" i="9"/>
  <c r="AE198" i="9"/>
  <c r="N82" i="10" s="1"/>
  <c r="S195" i="10" s="1"/>
  <c r="AE207" i="9"/>
  <c r="N91" i="10" s="1"/>
  <c r="S204" i="10" s="1"/>
  <c r="AC207" i="9"/>
  <c r="AD207" i="9"/>
  <c r="T181" i="10"/>
  <c r="V181" i="10"/>
  <c r="U181" i="10"/>
  <c r="AE191" i="2"/>
  <c r="N78" i="3" s="1"/>
  <c r="S191" i="3" s="1"/>
  <c r="AC191" i="2"/>
  <c r="AD191" i="2"/>
  <c r="T186" i="10"/>
  <c r="AE201" i="9"/>
  <c r="N85" i="10" s="1"/>
  <c r="AD201" i="9"/>
  <c r="AC201" i="9"/>
  <c r="F52" i="11"/>
  <c r="E52" i="11"/>
  <c r="G52" i="11"/>
  <c r="S186" i="3" l="1"/>
  <c r="U186" i="3" s="1"/>
  <c r="B20" i="3"/>
  <c r="S73" i="3"/>
  <c r="S203" i="3"/>
  <c r="B37" i="3"/>
  <c r="S90" i="3"/>
  <c r="S198" i="10"/>
  <c r="B32" i="10"/>
  <c r="S85" i="10"/>
  <c r="B44" i="3"/>
  <c r="S88" i="10"/>
  <c r="B25" i="3"/>
  <c r="S92" i="3"/>
  <c r="V92" i="3" s="1"/>
  <c r="S69" i="3"/>
  <c r="T69" i="3" s="1"/>
  <c r="C16" i="3" s="1"/>
  <c r="S82" i="3"/>
  <c r="S85" i="3"/>
  <c r="S97" i="3"/>
  <c r="U97" i="3" s="1"/>
  <c r="D44" i="3" s="1"/>
  <c r="S81" i="3"/>
  <c r="U81" i="3" s="1"/>
  <c r="D28" i="3" s="1"/>
  <c r="S196" i="3"/>
  <c r="B30" i="3"/>
  <c r="S83" i="3"/>
  <c r="S185" i="10"/>
  <c r="U185" i="10" s="1"/>
  <c r="B19" i="10"/>
  <c r="S72" i="10"/>
  <c r="B32" i="3"/>
  <c r="B14" i="10"/>
  <c r="S89" i="10"/>
  <c r="J102" i="6"/>
  <c r="F49" i="6" s="1"/>
  <c r="E49" i="6"/>
  <c r="K102" i="6"/>
  <c r="G49" i="6" s="1"/>
  <c r="M102" i="8"/>
  <c r="N102" i="8"/>
  <c r="O102" i="8"/>
  <c r="B101" i="6"/>
  <c r="F101" i="6" s="1"/>
  <c r="B101" i="8"/>
  <c r="C101" i="6"/>
  <c r="F214" i="6" s="1"/>
  <c r="H214" i="6" s="1"/>
  <c r="C101" i="8"/>
  <c r="F214" i="8" s="1"/>
  <c r="U210" i="3"/>
  <c r="H49" i="6"/>
  <c r="M102" i="6"/>
  <c r="I49" i="6" s="1"/>
  <c r="O102" i="6"/>
  <c r="N102" i="6"/>
  <c r="J49" i="6" s="1"/>
  <c r="M103" i="8"/>
  <c r="N103" i="8"/>
  <c r="O103" i="8"/>
  <c r="B36" i="10"/>
  <c r="O104" i="8"/>
  <c r="N104" i="8"/>
  <c r="M104" i="8"/>
  <c r="N102" i="7"/>
  <c r="O102" i="7"/>
  <c r="M102" i="7"/>
  <c r="O103" i="7"/>
  <c r="N103" i="7"/>
  <c r="M103" i="7"/>
  <c r="G229" i="5"/>
  <c r="I229" i="5"/>
  <c r="H229" i="5"/>
  <c r="B47" i="5"/>
  <c r="Y132" i="10"/>
  <c r="AB132" i="10" s="1"/>
  <c r="W132" i="10"/>
  <c r="U186" i="10"/>
  <c r="B16" i="10"/>
  <c r="AA148" i="10"/>
  <c r="G155" i="14"/>
  <c r="H155" i="14"/>
  <c r="F155" i="14"/>
  <c r="N101" i="5"/>
  <c r="J48" i="5" s="1"/>
  <c r="O101" i="5"/>
  <c r="M101" i="5"/>
  <c r="I48" i="5" s="1"/>
  <c r="H48" i="5"/>
  <c r="W210" i="3"/>
  <c r="S152" i="10"/>
  <c r="U152" i="10" s="1"/>
  <c r="Z148" i="10"/>
  <c r="Y210" i="3"/>
  <c r="Z210" i="3" s="1"/>
  <c r="S69" i="10"/>
  <c r="T69" i="10" s="1"/>
  <c r="C16" i="10" s="1"/>
  <c r="G212" i="4"/>
  <c r="I212" i="4"/>
  <c r="J212" i="4" s="1"/>
  <c r="U132" i="10"/>
  <c r="T132" i="10"/>
  <c r="T189" i="3"/>
  <c r="V189" i="3"/>
  <c r="U189" i="3"/>
  <c r="AB87" i="2"/>
  <c r="Z87" i="2"/>
  <c r="I34" i="2" s="1"/>
  <c r="H34" i="2"/>
  <c r="AA87" i="2"/>
  <c r="J34" i="2" s="1"/>
  <c r="Z80" i="2"/>
  <c r="I27" i="2" s="1"/>
  <c r="AA80" i="2"/>
  <c r="J27" i="2" s="1"/>
  <c r="AB80" i="2"/>
  <c r="H27" i="2"/>
  <c r="H27" i="9"/>
  <c r="AA80" i="9"/>
  <c r="J27" i="9" s="1"/>
  <c r="Z80" i="9"/>
  <c r="I27" i="9" s="1"/>
  <c r="AB80" i="9"/>
  <c r="H41" i="9"/>
  <c r="AB94" i="9"/>
  <c r="Z94" i="9"/>
  <c r="I41" i="9" s="1"/>
  <c r="AA94" i="9"/>
  <c r="J41" i="9" s="1"/>
  <c r="AA184" i="10"/>
  <c r="Z184" i="10"/>
  <c r="AB184" i="10"/>
  <c r="H25" i="2"/>
  <c r="Z78" i="2"/>
  <c r="I25" i="2" s="1"/>
  <c r="AA78" i="2"/>
  <c r="J25" i="2" s="1"/>
  <c r="AB78" i="2"/>
  <c r="H35" i="2"/>
  <c r="Z88" i="2"/>
  <c r="I35" i="2" s="1"/>
  <c r="AB88" i="2"/>
  <c r="AA88" i="2"/>
  <c r="J35" i="2" s="1"/>
  <c r="AB153" i="3"/>
  <c r="AA153" i="3"/>
  <c r="Z153" i="3"/>
  <c r="H15" i="9"/>
  <c r="AA68" i="9"/>
  <c r="J15" i="9" s="1"/>
  <c r="Z68" i="9"/>
  <c r="I15" i="9" s="1"/>
  <c r="AB68" i="9"/>
  <c r="AA85" i="9"/>
  <c r="J32" i="9" s="1"/>
  <c r="H32" i="9"/>
  <c r="Z85" i="9"/>
  <c r="I32" i="9" s="1"/>
  <c r="AB85" i="9"/>
  <c r="AA91" i="9"/>
  <c r="J38" i="9" s="1"/>
  <c r="Z91" i="9"/>
  <c r="I38" i="9" s="1"/>
  <c r="AB91" i="9"/>
  <c r="H38" i="9"/>
  <c r="X179" i="10"/>
  <c r="Y179" i="10"/>
  <c r="W179" i="10"/>
  <c r="H41" i="2"/>
  <c r="AA94" i="2"/>
  <c r="J41" i="2" s="1"/>
  <c r="Z94" i="2"/>
  <c r="I41" i="2" s="1"/>
  <c r="AB94" i="2"/>
  <c r="AB73" i="2"/>
  <c r="AA73" i="2"/>
  <c r="J20" i="2" s="1"/>
  <c r="Z73" i="2"/>
  <c r="I20" i="2" s="1"/>
  <c r="H20" i="2"/>
  <c r="H39" i="2"/>
  <c r="AB92" i="2"/>
  <c r="Z92" i="2"/>
  <c r="I39" i="2" s="1"/>
  <c r="AA92" i="2"/>
  <c r="J39" i="2" s="1"/>
  <c r="H16" i="9"/>
  <c r="Z69" i="9"/>
  <c r="I16" i="9" s="1"/>
  <c r="AB69" i="9"/>
  <c r="AA69" i="9"/>
  <c r="J16" i="9" s="1"/>
  <c r="Z135" i="10"/>
  <c r="AB135" i="10"/>
  <c r="AA135" i="10"/>
  <c r="H30" i="9"/>
  <c r="Z83" i="9"/>
  <c r="I30" i="9" s="1"/>
  <c r="AA83" i="9"/>
  <c r="J30" i="9" s="1"/>
  <c r="AB83" i="9"/>
  <c r="AD148" i="10"/>
  <c r="AE148" i="10"/>
  <c r="M85" i="1" s="1"/>
  <c r="AC148" i="10"/>
  <c r="V130" i="10"/>
  <c r="T130" i="10"/>
  <c r="U130" i="10"/>
  <c r="Z76" i="9"/>
  <c r="I23" i="9" s="1"/>
  <c r="AA76" i="9"/>
  <c r="J23" i="9" s="1"/>
  <c r="AB76" i="9"/>
  <c r="H23" i="9"/>
  <c r="S142" i="10"/>
  <c r="S79" i="10"/>
  <c r="B26" i="10"/>
  <c r="S155" i="10"/>
  <c r="S92" i="10"/>
  <c r="B39" i="10"/>
  <c r="V81" i="3"/>
  <c r="Z75" i="2"/>
  <c r="I22" i="2" s="1"/>
  <c r="AB75" i="2"/>
  <c r="AA75" i="2"/>
  <c r="J22" i="2" s="1"/>
  <c r="H22" i="2"/>
  <c r="H39" i="9"/>
  <c r="AA92" i="9"/>
  <c r="J39" i="9" s="1"/>
  <c r="Z92" i="9"/>
  <c r="I39" i="9" s="1"/>
  <c r="AB92" i="9"/>
  <c r="AA93" i="9"/>
  <c r="J40" i="9" s="1"/>
  <c r="Z93" i="9"/>
  <c r="I40" i="9" s="1"/>
  <c r="H40" i="9"/>
  <c r="AB93" i="9"/>
  <c r="X194" i="10"/>
  <c r="W194" i="10"/>
  <c r="Y194" i="10"/>
  <c r="T143" i="3"/>
  <c r="V143" i="3"/>
  <c r="U143" i="3"/>
  <c r="AA67" i="2"/>
  <c r="J14" i="2" s="1"/>
  <c r="AB67" i="2"/>
  <c r="Z67" i="2"/>
  <c r="I14" i="2" s="1"/>
  <c r="H14" i="2"/>
  <c r="AB69" i="2"/>
  <c r="H16" i="2"/>
  <c r="AA69" i="2"/>
  <c r="J16" i="2" s="1"/>
  <c r="Z69" i="2"/>
  <c r="I16" i="2" s="1"/>
  <c r="H43" i="2"/>
  <c r="Z96" i="2"/>
  <c r="I43" i="2" s="1"/>
  <c r="AA96" i="2"/>
  <c r="J43" i="2" s="1"/>
  <c r="AB96" i="2"/>
  <c r="Y208" i="3"/>
  <c r="X208" i="3"/>
  <c r="W208" i="3"/>
  <c r="H33" i="2"/>
  <c r="AB86" i="2"/>
  <c r="Z86" i="2"/>
  <c r="I33" i="2" s="1"/>
  <c r="AA86" i="2"/>
  <c r="J33" i="2" s="1"/>
  <c r="AA76" i="2"/>
  <c r="J23" i="2" s="1"/>
  <c r="Z76" i="2"/>
  <c r="I23" i="2" s="1"/>
  <c r="H23" i="2"/>
  <c r="AB76" i="2"/>
  <c r="AA85" i="2"/>
  <c r="J32" i="2" s="1"/>
  <c r="AB85" i="2"/>
  <c r="H32" i="2"/>
  <c r="Z85" i="2"/>
  <c r="I32" i="2" s="1"/>
  <c r="AA84" i="9"/>
  <c r="J31" i="9" s="1"/>
  <c r="H31" i="9"/>
  <c r="AB84" i="9"/>
  <c r="Z84" i="9"/>
  <c r="I31" i="9" s="1"/>
  <c r="H46" i="3"/>
  <c r="Z99" i="3"/>
  <c r="I46" i="3" s="1"/>
  <c r="AA99" i="3"/>
  <c r="J46" i="3" s="1"/>
  <c r="AB99" i="3"/>
  <c r="H38" i="2"/>
  <c r="AB91" i="2"/>
  <c r="AA91" i="2"/>
  <c r="J38" i="2" s="1"/>
  <c r="Z91" i="2"/>
  <c r="I38" i="2" s="1"/>
  <c r="AB66" i="9"/>
  <c r="Z66" i="9"/>
  <c r="I13" i="9" s="1"/>
  <c r="H13" i="9"/>
  <c r="AA66" i="9"/>
  <c r="J13" i="9" s="1"/>
  <c r="AB81" i="9"/>
  <c r="Z81" i="9"/>
  <c r="I28" i="9" s="1"/>
  <c r="AA81" i="9"/>
  <c r="J28" i="9" s="1"/>
  <c r="H28" i="9"/>
  <c r="AB77" i="2"/>
  <c r="AA77" i="2"/>
  <c r="J24" i="2" s="1"/>
  <c r="Z77" i="2"/>
  <c r="I24" i="2" s="1"/>
  <c r="H24" i="2"/>
  <c r="AA81" i="2"/>
  <c r="J28" i="2" s="1"/>
  <c r="AB81" i="2"/>
  <c r="Z81" i="2"/>
  <c r="I28" i="2" s="1"/>
  <c r="H28" i="2"/>
  <c r="Y208" i="10"/>
  <c r="W208" i="10"/>
  <c r="X208" i="10"/>
  <c r="T160" i="3"/>
  <c r="V160" i="3"/>
  <c r="U160" i="3"/>
  <c r="V190" i="3"/>
  <c r="U190" i="3"/>
  <c r="T190" i="3"/>
  <c r="H13" i="2"/>
  <c r="AA66" i="2"/>
  <c r="J13" i="2" s="1"/>
  <c r="AB66" i="2"/>
  <c r="Z66" i="2"/>
  <c r="I13" i="2" s="1"/>
  <c r="U144" i="3"/>
  <c r="V144" i="3"/>
  <c r="T144" i="3"/>
  <c r="V151" i="10"/>
  <c r="T151" i="10"/>
  <c r="U151" i="10"/>
  <c r="U80" i="3"/>
  <c r="D27" i="3" s="1"/>
  <c r="V80" i="3"/>
  <c r="T80" i="3"/>
  <c r="C27" i="3" s="1"/>
  <c r="Z79" i="2"/>
  <c r="I26" i="2" s="1"/>
  <c r="AA79" i="2"/>
  <c r="J26" i="2" s="1"/>
  <c r="AB79" i="2"/>
  <c r="H26" i="2"/>
  <c r="S87" i="3"/>
  <c r="S150" i="3"/>
  <c r="B34" i="3"/>
  <c r="H17" i="2"/>
  <c r="AA70" i="2"/>
  <c r="J17" i="2" s="1"/>
  <c r="AB70" i="2"/>
  <c r="Z70" i="2"/>
  <c r="I17" i="2" s="1"/>
  <c r="Z73" i="9"/>
  <c r="I20" i="9" s="1"/>
  <c r="H20" i="9"/>
  <c r="AB73" i="9"/>
  <c r="AA73" i="9"/>
  <c r="J20" i="9" s="1"/>
  <c r="Z86" i="9"/>
  <c r="I33" i="9" s="1"/>
  <c r="AB86" i="9"/>
  <c r="H33" i="9"/>
  <c r="AA86" i="9"/>
  <c r="J33" i="9" s="1"/>
  <c r="AD197" i="10"/>
  <c r="AE197" i="10"/>
  <c r="N84" i="1" s="1"/>
  <c r="S197" i="1" s="1"/>
  <c r="AC197" i="10"/>
  <c r="S157" i="3"/>
  <c r="B41" i="3"/>
  <c r="S94" i="3"/>
  <c r="H37" i="9"/>
  <c r="Z90" i="9"/>
  <c r="I37" i="9" s="1"/>
  <c r="AB90" i="9"/>
  <c r="AA90" i="9"/>
  <c r="J37" i="9" s="1"/>
  <c r="S133" i="3"/>
  <c r="S70" i="3"/>
  <c r="B17" i="3"/>
  <c r="Z89" i="2"/>
  <c r="I36" i="2" s="1"/>
  <c r="AA89" i="2"/>
  <c r="J36" i="2" s="1"/>
  <c r="AB89" i="2"/>
  <c r="H36" i="2"/>
  <c r="AA71" i="9"/>
  <c r="J18" i="9" s="1"/>
  <c r="Z71" i="9"/>
  <c r="I18" i="9" s="1"/>
  <c r="AB71" i="9"/>
  <c r="H18" i="9"/>
  <c r="V67" i="10"/>
  <c r="U67" i="10"/>
  <c r="D14" i="10" s="1"/>
  <c r="T67" i="10"/>
  <c r="C14" i="10" s="1"/>
  <c r="Z97" i="2"/>
  <c r="I44" i="2" s="1"/>
  <c r="AB97" i="2"/>
  <c r="AA97" i="2"/>
  <c r="J44" i="2" s="1"/>
  <c r="H44" i="2"/>
  <c r="Z95" i="2"/>
  <c r="I42" i="2" s="1"/>
  <c r="AB95" i="2"/>
  <c r="AA95" i="2"/>
  <c r="J42" i="2" s="1"/>
  <c r="H42" i="2"/>
  <c r="AB74" i="2"/>
  <c r="H21" i="2"/>
  <c r="Z74" i="2"/>
  <c r="I21" i="2" s="1"/>
  <c r="AA74" i="2"/>
  <c r="J21" i="2" s="1"/>
  <c r="H19" i="9"/>
  <c r="Z72" i="9"/>
  <c r="I19" i="9" s="1"/>
  <c r="AB72" i="9"/>
  <c r="AA72" i="9"/>
  <c r="J19" i="9" s="1"/>
  <c r="H35" i="9"/>
  <c r="AB88" i="9"/>
  <c r="Z88" i="9"/>
  <c r="I35" i="9" s="1"/>
  <c r="AA88" i="9"/>
  <c r="J35" i="9" s="1"/>
  <c r="AA132" i="10"/>
  <c r="AA74" i="9"/>
  <c r="J21" i="9" s="1"/>
  <c r="H21" i="9"/>
  <c r="AB74" i="9"/>
  <c r="Z74" i="9"/>
  <c r="I21" i="9" s="1"/>
  <c r="Z93" i="2"/>
  <c r="I40" i="2" s="1"/>
  <c r="AA93" i="2"/>
  <c r="J40" i="2" s="1"/>
  <c r="AB93" i="2"/>
  <c r="H40" i="2"/>
  <c r="Z83" i="2"/>
  <c r="I30" i="2" s="1"/>
  <c r="AB83" i="2"/>
  <c r="AA83" i="2"/>
  <c r="J30" i="2" s="1"/>
  <c r="H30" i="2"/>
  <c r="H17" i="9"/>
  <c r="AB70" i="9"/>
  <c r="Z70" i="9"/>
  <c r="I17" i="9" s="1"/>
  <c r="AA70" i="9"/>
  <c r="J17" i="9" s="1"/>
  <c r="P10" i="11"/>
  <c r="AA136" i="3"/>
  <c r="AB136" i="3"/>
  <c r="Z136" i="3"/>
  <c r="V191" i="10"/>
  <c r="T191" i="10"/>
  <c r="U191" i="10"/>
  <c r="Z82" i="9"/>
  <c r="I29" i="9" s="1"/>
  <c r="H29" i="9"/>
  <c r="AB82" i="9"/>
  <c r="AA82" i="9"/>
  <c r="J29" i="9" s="1"/>
  <c r="H36" i="9"/>
  <c r="AA89" i="9"/>
  <c r="J36" i="9" s="1"/>
  <c r="Z89" i="9"/>
  <c r="I36" i="9" s="1"/>
  <c r="AB89" i="9"/>
  <c r="AA82" i="2"/>
  <c r="J29" i="2" s="1"/>
  <c r="Z82" i="2"/>
  <c r="I29" i="2" s="1"/>
  <c r="H29" i="2"/>
  <c r="AB82" i="2"/>
  <c r="AB97" i="1"/>
  <c r="AA97" i="1"/>
  <c r="J44" i="1" s="1"/>
  <c r="Z97" i="1"/>
  <c r="I44" i="1" s="1"/>
  <c r="H44" i="1"/>
  <c r="Z98" i="2"/>
  <c r="I45" i="2" s="1"/>
  <c r="AA98" i="2"/>
  <c r="J45" i="2" s="1"/>
  <c r="H45" i="2"/>
  <c r="AB98" i="2"/>
  <c r="Z71" i="2"/>
  <c r="I18" i="2" s="1"/>
  <c r="AB71" i="2"/>
  <c r="AA71" i="2"/>
  <c r="J18" i="2" s="1"/>
  <c r="H18" i="2"/>
  <c r="H14" i="9"/>
  <c r="AA67" i="9"/>
  <c r="J14" i="9" s="1"/>
  <c r="AB67" i="9"/>
  <c r="Z67" i="9"/>
  <c r="I14" i="9" s="1"/>
  <c r="AB78" i="9"/>
  <c r="AA78" i="9"/>
  <c r="J25" i="9" s="1"/>
  <c r="H25" i="9"/>
  <c r="Z78" i="9"/>
  <c r="I25" i="9" s="1"/>
  <c r="Z75" i="9"/>
  <c r="I22" i="9" s="1"/>
  <c r="H22" i="9"/>
  <c r="AB75" i="9"/>
  <c r="AA75" i="9"/>
  <c r="J22" i="9" s="1"/>
  <c r="AB84" i="2"/>
  <c r="AA84" i="2"/>
  <c r="J31" i="2" s="1"/>
  <c r="Z84" i="2"/>
  <c r="I31" i="2" s="1"/>
  <c r="H31" i="2"/>
  <c r="AB79" i="9"/>
  <c r="H26" i="9"/>
  <c r="Z79" i="9"/>
  <c r="I26" i="9" s="1"/>
  <c r="AA79" i="9"/>
  <c r="J26" i="9" s="1"/>
  <c r="H24" i="9"/>
  <c r="Z77" i="9"/>
  <c r="I24" i="9" s="1"/>
  <c r="AA77" i="9"/>
  <c r="J24" i="9" s="1"/>
  <c r="AB77" i="9"/>
  <c r="U88" i="10"/>
  <c r="D35" i="10" s="1"/>
  <c r="V88" i="10"/>
  <c r="T88" i="10"/>
  <c r="C35" i="10" s="1"/>
  <c r="AA72" i="2"/>
  <c r="J19" i="2" s="1"/>
  <c r="AB72" i="2"/>
  <c r="H19" i="2"/>
  <c r="Z72" i="2"/>
  <c r="I19" i="2" s="1"/>
  <c r="Z68" i="2"/>
  <c r="I15" i="2" s="1"/>
  <c r="H15" i="2"/>
  <c r="AB68" i="2"/>
  <c r="AA68" i="2"/>
  <c r="J15" i="2" s="1"/>
  <c r="AA87" i="9"/>
  <c r="J34" i="9" s="1"/>
  <c r="H34" i="9"/>
  <c r="AB87" i="9"/>
  <c r="Z87" i="9"/>
  <c r="I34" i="9" s="1"/>
  <c r="H37" i="2"/>
  <c r="Z90" i="2"/>
  <c r="I37" i="2" s="1"/>
  <c r="AA90" i="2"/>
  <c r="J37" i="2" s="1"/>
  <c r="AB90" i="2"/>
  <c r="Z95" i="9"/>
  <c r="I42" i="9" s="1"/>
  <c r="H42" i="9"/>
  <c r="AB95" i="9"/>
  <c r="AA95" i="9"/>
  <c r="J42" i="9" s="1"/>
  <c r="T195" i="10"/>
  <c r="U195" i="10"/>
  <c r="V195" i="10"/>
  <c r="S143" i="10"/>
  <c r="B27" i="10"/>
  <c r="S80" i="10"/>
  <c r="U202" i="10"/>
  <c r="V202" i="10"/>
  <c r="T202" i="10"/>
  <c r="Y199" i="3"/>
  <c r="W199" i="3"/>
  <c r="X199" i="3"/>
  <c r="U193" i="10"/>
  <c r="T193" i="10"/>
  <c r="V193" i="10"/>
  <c r="T89" i="10"/>
  <c r="C36" i="10" s="1"/>
  <c r="V89" i="10"/>
  <c r="U89" i="10"/>
  <c r="D36" i="10" s="1"/>
  <c r="X184" i="3"/>
  <c r="W184" i="3"/>
  <c r="Y184" i="3"/>
  <c r="U196" i="3"/>
  <c r="V196" i="3"/>
  <c r="T196" i="3"/>
  <c r="S150" i="10"/>
  <c r="B34" i="10"/>
  <c r="S87" i="10"/>
  <c r="S156" i="10"/>
  <c r="B40" i="10"/>
  <c r="S93" i="10"/>
  <c r="T192" i="3"/>
  <c r="U192" i="3"/>
  <c r="V192" i="3"/>
  <c r="V194" i="3"/>
  <c r="U194" i="3"/>
  <c r="T194" i="3"/>
  <c r="B15" i="3"/>
  <c r="S68" i="3"/>
  <c r="S131" i="3"/>
  <c r="U201" i="3"/>
  <c r="T201" i="3"/>
  <c r="V201" i="3"/>
  <c r="U137" i="10"/>
  <c r="V137" i="10"/>
  <c r="T137" i="10"/>
  <c r="X206" i="10"/>
  <c r="Y206" i="10"/>
  <c r="W206" i="10"/>
  <c r="T182" i="10"/>
  <c r="U182" i="10"/>
  <c r="V182" i="10"/>
  <c r="Y207" i="3"/>
  <c r="W207" i="3"/>
  <c r="X207" i="3"/>
  <c r="T180" i="10"/>
  <c r="V180" i="10"/>
  <c r="U180" i="10"/>
  <c r="U92" i="3"/>
  <c r="D39" i="3" s="1"/>
  <c r="S84" i="3"/>
  <c r="S147" i="3"/>
  <c r="B31" i="3"/>
  <c r="V69" i="3"/>
  <c r="S158" i="10"/>
  <c r="S95" i="10"/>
  <c r="B42" i="10"/>
  <c r="V207" i="10"/>
  <c r="T207" i="10"/>
  <c r="U207" i="10"/>
  <c r="X190" i="10"/>
  <c r="Y190" i="10"/>
  <c r="W190" i="10"/>
  <c r="W202" i="3"/>
  <c r="X202" i="3"/>
  <c r="Y202" i="3"/>
  <c r="F171" i="5"/>
  <c r="F100" i="5"/>
  <c r="S133" i="10"/>
  <c r="S70" i="10"/>
  <c r="B17" i="10"/>
  <c r="W197" i="3"/>
  <c r="X197" i="3"/>
  <c r="Y197" i="3"/>
  <c r="T158" i="3"/>
  <c r="V158" i="3"/>
  <c r="U158" i="3"/>
  <c r="T203" i="3"/>
  <c r="U203" i="3"/>
  <c r="V203" i="3"/>
  <c r="S72" i="3"/>
  <c r="B19" i="3"/>
  <c r="S135" i="3"/>
  <c r="V191" i="3"/>
  <c r="T191" i="3"/>
  <c r="U191" i="3"/>
  <c r="S89" i="3"/>
  <c r="B36" i="3"/>
  <c r="S152" i="3"/>
  <c r="S137" i="3"/>
  <c r="B21" i="3"/>
  <c r="S74" i="3"/>
  <c r="U71" i="3"/>
  <c r="D18" i="3" s="1"/>
  <c r="T71" i="3"/>
  <c r="C18" i="3" s="1"/>
  <c r="V71" i="3"/>
  <c r="U199" i="10"/>
  <c r="T199" i="10"/>
  <c r="V199" i="10"/>
  <c r="S141" i="10"/>
  <c r="B25" i="10"/>
  <c r="S78" i="10"/>
  <c r="S138" i="3"/>
  <c r="S75" i="3"/>
  <c r="B22" i="3"/>
  <c r="S66" i="3"/>
  <c r="S129" i="3"/>
  <c r="B13" i="3"/>
  <c r="T181" i="3"/>
  <c r="V181" i="3"/>
  <c r="U181" i="3"/>
  <c r="U192" i="10"/>
  <c r="T192" i="10"/>
  <c r="V192" i="10"/>
  <c r="V183" i="3"/>
  <c r="T183" i="3"/>
  <c r="U183" i="3"/>
  <c r="X211" i="3"/>
  <c r="Y211" i="3"/>
  <c r="W211" i="3"/>
  <c r="S130" i="3"/>
  <c r="B14" i="3"/>
  <c r="S67" i="3"/>
  <c r="S149" i="3"/>
  <c r="S86" i="3"/>
  <c r="B33" i="3"/>
  <c r="T141" i="3"/>
  <c r="U141" i="3"/>
  <c r="V141" i="3"/>
  <c r="S157" i="10"/>
  <c r="S94" i="10"/>
  <c r="B41" i="10"/>
  <c r="P100" i="4"/>
  <c r="L47" i="4" s="1"/>
  <c r="R100" i="4"/>
  <c r="N47" i="4" s="1"/>
  <c r="Q100" i="4"/>
  <c r="M47" i="4" s="1"/>
  <c r="K47" i="4"/>
  <c r="B43" i="3"/>
  <c r="S96" i="3"/>
  <c r="S159" i="3"/>
  <c r="S93" i="3"/>
  <c r="S156" i="3"/>
  <c r="B40" i="3"/>
  <c r="T198" i="3"/>
  <c r="U198" i="3"/>
  <c r="V198" i="3"/>
  <c r="S136" i="10"/>
  <c r="B20" i="10"/>
  <c r="S73" i="10"/>
  <c r="U155" i="3"/>
  <c r="T155" i="3"/>
  <c r="V155" i="3"/>
  <c r="S145" i="10"/>
  <c r="B29" i="10"/>
  <c r="S82" i="10"/>
  <c r="T205" i="10"/>
  <c r="U205" i="10"/>
  <c r="V205" i="10"/>
  <c r="S146" i="10"/>
  <c r="B30" i="10"/>
  <c r="S83" i="10"/>
  <c r="V189" i="10"/>
  <c r="T189" i="10"/>
  <c r="U189" i="10"/>
  <c r="U201" i="10"/>
  <c r="V201" i="10"/>
  <c r="T201" i="10"/>
  <c r="S91" i="3"/>
  <c r="B38" i="3"/>
  <c r="S154" i="3"/>
  <c r="V95" i="3"/>
  <c r="T95" i="3"/>
  <c r="C42" i="3" s="1"/>
  <c r="U95" i="3"/>
  <c r="D42" i="3" s="1"/>
  <c r="S138" i="10"/>
  <c r="B22" i="10"/>
  <c r="S75" i="10"/>
  <c r="S149" i="10"/>
  <c r="B33" i="10"/>
  <c r="S86" i="10"/>
  <c r="Y186" i="10"/>
  <c r="W186" i="10"/>
  <c r="X186" i="10"/>
  <c r="T204" i="10"/>
  <c r="U204" i="10"/>
  <c r="V204" i="10"/>
  <c r="U198" i="10"/>
  <c r="T198" i="10"/>
  <c r="V198" i="10"/>
  <c r="V196" i="10"/>
  <c r="T196" i="10"/>
  <c r="U196" i="10"/>
  <c r="U195" i="3"/>
  <c r="T195" i="3"/>
  <c r="V195" i="3"/>
  <c r="S139" i="10"/>
  <c r="B23" i="10"/>
  <c r="S76" i="10"/>
  <c r="S88" i="3"/>
  <c r="B35" i="3"/>
  <c r="S151" i="3"/>
  <c r="B43" i="1"/>
  <c r="S96" i="1"/>
  <c r="S159" i="1"/>
  <c r="S139" i="3"/>
  <c r="B23" i="3"/>
  <c r="S76" i="3"/>
  <c r="T185" i="10"/>
  <c r="U203" i="10"/>
  <c r="V203" i="10"/>
  <c r="T203" i="10"/>
  <c r="V74" i="10"/>
  <c r="T74" i="10"/>
  <c r="C21" i="10" s="1"/>
  <c r="U74" i="10"/>
  <c r="D21" i="10" s="1"/>
  <c r="X179" i="3"/>
  <c r="Y179" i="3"/>
  <c r="W179" i="3"/>
  <c r="S147" i="10"/>
  <c r="S84" i="10"/>
  <c r="B31" i="10"/>
  <c r="T132" i="3"/>
  <c r="V132" i="3"/>
  <c r="U132" i="3"/>
  <c r="S77" i="3"/>
  <c r="S140" i="3"/>
  <c r="B24" i="3"/>
  <c r="U82" i="3"/>
  <c r="D29" i="3" s="1"/>
  <c r="T82" i="3"/>
  <c r="C29" i="3" s="1"/>
  <c r="V82" i="3"/>
  <c r="U85" i="3"/>
  <c r="D32" i="3" s="1"/>
  <c r="V85" i="3"/>
  <c r="T85" i="3"/>
  <c r="C32" i="3" s="1"/>
  <c r="U188" i="3"/>
  <c r="V188" i="3"/>
  <c r="T188" i="3"/>
  <c r="S154" i="10"/>
  <c r="B38" i="10"/>
  <c r="S91" i="10"/>
  <c r="S98" i="3"/>
  <c r="B45" i="3"/>
  <c r="S161" i="3"/>
  <c r="V200" i="10"/>
  <c r="T200" i="10"/>
  <c r="U200" i="10"/>
  <c r="U183" i="10"/>
  <c r="T183" i="10"/>
  <c r="V183" i="10"/>
  <c r="V186" i="3"/>
  <c r="S129" i="10"/>
  <c r="B13" i="10"/>
  <c r="S66" i="10"/>
  <c r="V204" i="3"/>
  <c r="T204" i="3"/>
  <c r="U204" i="3"/>
  <c r="T187" i="10"/>
  <c r="U187" i="10"/>
  <c r="V187" i="10"/>
  <c r="V180" i="3"/>
  <c r="T180" i="3"/>
  <c r="U180" i="3"/>
  <c r="W209" i="1"/>
  <c r="X209" i="1"/>
  <c r="Y209" i="1"/>
  <c r="X181" i="10"/>
  <c r="Y181" i="10"/>
  <c r="W181" i="10"/>
  <c r="T134" i="3"/>
  <c r="U134" i="3"/>
  <c r="V134" i="3"/>
  <c r="V152" i="10"/>
  <c r="T188" i="10"/>
  <c r="V188" i="10"/>
  <c r="U188" i="10"/>
  <c r="S131" i="10"/>
  <c r="B15" i="10"/>
  <c r="S68" i="10"/>
  <c r="AB96" i="10"/>
  <c r="Z96" i="10"/>
  <c r="I43" i="10" s="1"/>
  <c r="H43" i="10"/>
  <c r="AA96" i="10"/>
  <c r="J43" i="10" s="1"/>
  <c r="B26" i="3"/>
  <c r="S79" i="3"/>
  <c r="S142" i="3"/>
  <c r="T205" i="3"/>
  <c r="U205" i="3"/>
  <c r="V205" i="3"/>
  <c r="U78" i="3"/>
  <c r="D25" i="3" s="1"/>
  <c r="T78" i="3"/>
  <c r="C25" i="3" s="1"/>
  <c r="V78" i="3"/>
  <c r="W206" i="3"/>
  <c r="X206" i="3"/>
  <c r="Y206" i="3"/>
  <c r="AB210" i="3"/>
  <c r="AA210" i="3"/>
  <c r="T185" i="3"/>
  <c r="V185" i="3"/>
  <c r="U185" i="3"/>
  <c r="F162" i="4"/>
  <c r="F99" i="4"/>
  <c r="S153" i="10"/>
  <c r="B37" i="10"/>
  <c r="S90" i="10"/>
  <c r="U200" i="3"/>
  <c r="T200" i="3"/>
  <c r="V200" i="3"/>
  <c r="U182" i="3"/>
  <c r="V182" i="3"/>
  <c r="T182" i="3"/>
  <c r="S134" i="10"/>
  <c r="S71" i="10"/>
  <c r="B18" i="10"/>
  <c r="T145" i="3"/>
  <c r="V145" i="3"/>
  <c r="U145" i="3"/>
  <c r="S144" i="10"/>
  <c r="S81" i="10"/>
  <c r="B28" i="10"/>
  <c r="T148" i="3"/>
  <c r="U148" i="3"/>
  <c r="V148" i="3"/>
  <c r="T187" i="3"/>
  <c r="V187" i="3"/>
  <c r="U187" i="3"/>
  <c r="S140" i="10"/>
  <c r="B24" i="10"/>
  <c r="S77" i="10"/>
  <c r="AB209" i="3"/>
  <c r="Z209" i="3"/>
  <c r="AA209" i="3"/>
  <c r="W193" i="3"/>
  <c r="X193" i="3"/>
  <c r="Y193" i="3"/>
  <c r="X146" i="3"/>
  <c r="Y146" i="3"/>
  <c r="W146" i="3"/>
  <c r="B51" i="11"/>
  <c r="I52" i="11"/>
  <c r="H52" i="11"/>
  <c r="J52" i="11"/>
  <c r="T97" i="3" l="1"/>
  <c r="C44" i="3" s="1"/>
  <c r="T81" i="3"/>
  <c r="C28" i="3" s="1"/>
  <c r="V83" i="3"/>
  <c r="U83" i="3"/>
  <c r="D30" i="3" s="1"/>
  <c r="T83" i="3"/>
  <c r="C30" i="3" s="1"/>
  <c r="V90" i="3"/>
  <c r="T90" i="3"/>
  <c r="C37" i="3" s="1"/>
  <c r="U90" i="3"/>
  <c r="D37" i="3" s="1"/>
  <c r="U73" i="3"/>
  <c r="D20" i="3" s="1"/>
  <c r="V73" i="3"/>
  <c r="T73" i="3"/>
  <c r="C20" i="3" s="1"/>
  <c r="T92" i="3"/>
  <c r="C39" i="3" s="1"/>
  <c r="T186" i="3"/>
  <c r="V185" i="10"/>
  <c r="U69" i="3"/>
  <c r="D16" i="3" s="1"/>
  <c r="V97" i="3"/>
  <c r="W97" i="3" s="1"/>
  <c r="F44" i="3" s="1"/>
  <c r="V85" i="10"/>
  <c r="T85" i="10"/>
  <c r="C32" i="10" s="1"/>
  <c r="U85" i="10"/>
  <c r="D32" i="10" s="1"/>
  <c r="V72" i="10"/>
  <c r="T72" i="10"/>
  <c r="C19" i="10" s="1"/>
  <c r="U72" i="10"/>
  <c r="D19" i="10" s="1"/>
  <c r="F164" i="6"/>
  <c r="G164" i="6" s="1"/>
  <c r="B48" i="6"/>
  <c r="G214" i="6"/>
  <c r="R102" i="7"/>
  <c r="Q102" i="7"/>
  <c r="P102" i="7"/>
  <c r="R104" i="8"/>
  <c r="P104" i="8"/>
  <c r="Q104" i="8"/>
  <c r="F164" i="8"/>
  <c r="F101" i="8"/>
  <c r="B48" i="8"/>
  <c r="V69" i="10"/>
  <c r="W69" i="10" s="1"/>
  <c r="F16" i="10" s="1"/>
  <c r="I214" i="6"/>
  <c r="J214" i="6" s="1"/>
  <c r="R103" i="7"/>
  <c r="Q103" i="7"/>
  <c r="P103" i="7"/>
  <c r="Q103" i="8"/>
  <c r="P103" i="8"/>
  <c r="R103" i="8"/>
  <c r="K49" i="6"/>
  <c r="R102" i="6"/>
  <c r="N49" i="6" s="1"/>
  <c r="Q102" i="6"/>
  <c r="M49" i="6" s="1"/>
  <c r="P102" i="6"/>
  <c r="L49" i="6" s="1"/>
  <c r="H214" i="8"/>
  <c r="G214" i="8"/>
  <c r="I214" i="8"/>
  <c r="Q102" i="8"/>
  <c r="R102" i="8"/>
  <c r="P102" i="8"/>
  <c r="I101" i="6"/>
  <c r="G101" i="6"/>
  <c r="C48" i="6" s="1"/>
  <c r="H101" i="6"/>
  <c r="D48" i="6" s="1"/>
  <c r="K229" i="5"/>
  <c r="L229" i="5"/>
  <c r="J229" i="5"/>
  <c r="H171" i="5"/>
  <c r="G171" i="5"/>
  <c r="I171" i="5"/>
  <c r="U69" i="10"/>
  <c r="D16" i="10" s="1"/>
  <c r="C154" i="14"/>
  <c r="Z132" i="10"/>
  <c r="T152" i="10"/>
  <c r="H100" i="5"/>
  <c r="D47" i="5" s="1"/>
  <c r="I100" i="5"/>
  <c r="G100" i="5"/>
  <c r="C47" i="5" s="1"/>
  <c r="J155" i="14"/>
  <c r="I155" i="14"/>
  <c r="K155" i="14"/>
  <c r="R101" i="5"/>
  <c r="P101" i="5"/>
  <c r="L48" i="5" s="1"/>
  <c r="Q101" i="5"/>
  <c r="M48" i="5" s="1"/>
  <c r="K48" i="5"/>
  <c r="K212" i="4"/>
  <c r="L212" i="4"/>
  <c r="M212" i="4" s="1"/>
  <c r="X189" i="3"/>
  <c r="W189" i="3"/>
  <c r="Y189" i="3"/>
  <c r="AC77" i="9"/>
  <c r="L24" i="9" s="1"/>
  <c r="AD77" i="9"/>
  <c r="M24" i="9" s="1"/>
  <c r="AE77" i="9"/>
  <c r="N24" i="9" s="1"/>
  <c r="K24" i="9"/>
  <c r="X97" i="3"/>
  <c r="G44" i="3" s="1"/>
  <c r="Y97" i="3"/>
  <c r="AD67" i="9"/>
  <c r="M14" i="9" s="1"/>
  <c r="K14" i="9"/>
  <c r="AE67" i="9"/>
  <c r="N14" i="9" s="1"/>
  <c r="AC67" i="9"/>
  <c r="L14" i="9" s="1"/>
  <c r="AD82" i="9"/>
  <c r="M29" i="9" s="1"/>
  <c r="AE82" i="9"/>
  <c r="N29" i="9" s="1"/>
  <c r="K29" i="9"/>
  <c r="AC82" i="9"/>
  <c r="L29" i="9" s="1"/>
  <c r="AE93" i="2"/>
  <c r="N40" i="2" s="1"/>
  <c r="AC93" i="2"/>
  <c r="L40" i="2" s="1"/>
  <c r="K40" i="2"/>
  <c r="AD93" i="2"/>
  <c r="M40" i="2" s="1"/>
  <c r="AC71" i="9"/>
  <c r="L18" i="9" s="1"/>
  <c r="AD71" i="9"/>
  <c r="M18" i="9" s="1"/>
  <c r="AE71" i="9"/>
  <c r="N18" i="9" s="1"/>
  <c r="K18" i="9"/>
  <c r="AE89" i="2"/>
  <c r="N36" i="2" s="1"/>
  <c r="AC89" i="2"/>
  <c r="L36" i="2" s="1"/>
  <c r="K36" i="2"/>
  <c r="AD89" i="2"/>
  <c r="M36" i="2" s="1"/>
  <c r="T70" i="3"/>
  <c r="C17" i="3" s="1"/>
  <c r="U70" i="3"/>
  <c r="D17" i="3" s="1"/>
  <c r="V70" i="3"/>
  <c r="T157" i="3"/>
  <c r="V157" i="3"/>
  <c r="U157" i="3"/>
  <c r="AE86" i="9"/>
  <c r="N33" i="9" s="1"/>
  <c r="AD86" i="9"/>
  <c r="M33" i="9" s="1"/>
  <c r="K33" i="9"/>
  <c r="AC86" i="9"/>
  <c r="L33" i="9" s="1"/>
  <c r="V87" i="3"/>
  <c r="U87" i="3"/>
  <c r="D34" i="3" s="1"/>
  <c r="T87" i="3"/>
  <c r="C34" i="3" s="1"/>
  <c r="W144" i="3"/>
  <c r="Y144" i="3"/>
  <c r="X144" i="3"/>
  <c r="W190" i="3"/>
  <c r="Y190" i="3"/>
  <c r="X190" i="3"/>
  <c r="K31" i="9"/>
  <c r="AD84" i="9"/>
  <c r="M31" i="9" s="1"/>
  <c r="AE84" i="9"/>
  <c r="N31" i="9" s="1"/>
  <c r="AC84" i="9"/>
  <c r="L31" i="9" s="1"/>
  <c r="K14" i="2"/>
  <c r="AC67" i="2"/>
  <c r="L14" i="2" s="1"/>
  <c r="AD67" i="2"/>
  <c r="M14" i="2" s="1"/>
  <c r="AE67" i="2"/>
  <c r="N14" i="2" s="1"/>
  <c r="AA194" i="10"/>
  <c r="AB194" i="10"/>
  <c r="Z194" i="10"/>
  <c r="U155" i="10"/>
  <c r="T155" i="10"/>
  <c r="V155" i="10"/>
  <c r="S148" i="1"/>
  <c r="AD73" i="2"/>
  <c r="M20" i="2" s="1"/>
  <c r="K20" i="2"/>
  <c r="AC73" i="2"/>
  <c r="L20" i="2" s="1"/>
  <c r="AE73" i="2"/>
  <c r="N20" i="2" s="1"/>
  <c r="AD85" i="9"/>
  <c r="M32" i="9" s="1"/>
  <c r="K32" i="9"/>
  <c r="AE85" i="9"/>
  <c r="N32" i="9" s="1"/>
  <c r="AC85" i="9"/>
  <c r="L32" i="9" s="1"/>
  <c r="AD68" i="9"/>
  <c r="M15" i="9" s="1"/>
  <c r="K15" i="9"/>
  <c r="AC68" i="9"/>
  <c r="L15" i="9" s="1"/>
  <c r="AE68" i="9"/>
  <c r="N15" i="9" s="1"/>
  <c r="AD88" i="2"/>
  <c r="M35" i="2" s="1"/>
  <c r="AC88" i="2"/>
  <c r="L35" i="2" s="1"/>
  <c r="K35" i="2"/>
  <c r="AE88" i="2"/>
  <c r="N35" i="2" s="1"/>
  <c r="AC94" i="9"/>
  <c r="L41" i="9" s="1"/>
  <c r="K41" i="9"/>
  <c r="AD94" i="9"/>
  <c r="M41" i="9" s="1"/>
  <c r="AE94" i="9"/>
  <c r="N41" i="9" s="1"/>
  <c r="AC72" i="2"/>
  <c r="L19" i="2" s="1"/>
  <c r="K19" i="2"/>
  <c r="AE72" i="2"/>
  <c r="N19" i="2" s="1"/>
  <c r="AD72" i="2"/>
  <c r="M19" i="2" s="1"/>
  <c r="K26" i="9"/>
  <c r="AD79" i="9"/>
  <c r="M26" i="9" s="1"/>
  <c r="AC79" i="9"/>
  <c r="L26" i="9" s="1"/>
  <c r="AE79" i="9"/>
  <c r="N26" i="9" s="1"/>
  <c r="AD84" i="2"/>
  <c r="M31" i="2" s="1"/>
  <c r="AC84" i="2"/>
  <c r="L31" i="2" s="1"/>
  <c r="K31" i="2"/>
  <c r="AE84" i="2"/>
  <c r="N31" i="2" s="1"/>
  <c r="AD98" i="2"/>
  <c r="M45" i="2" s="1"/>
  <c r="K45" i="2"/>
  <c r="AC98" i="2"/>
  <c r="L45" i="2" s="1"/>
  <c r="AE98" i="2"/>
  <c r="N45" i="2" s="1"/>
  <c r="AD82" i="2"/>
  <c r="M29" i="2" s="1"/>
  <c r="K29" i="2"/>
  <c r="AC82" i="2"/>
  <c r="L29" i="2" s="1"/>
  <c r="AE82" i="2"/>
  <c r="N29" i="2" s="1"/>
  <c r="K36" i="9"/>
  <c r="AD89" i="9"/>
  <c r="M36" i="9" s="1"/>
  <c r="AE89" i="9"/>
  <c r="N36" i="9" s="1"/>
  <c r="AC89" i="9"/>
  <c r="L36" i="9" s="1"/>
  <c r="AD136" i="3"/>
  <c r="AC136" i="3"/>
  <c r="AE136" i="3"/>
  <c r="AE132" i="10"/>
  <c r="M69" i="1" s="1"/>
  <c r="AD132" i="10"/>
  <c r="AC132" i="10"/>
  <c r="AC74" i="2"/>
  <c r="L21" i="2" s="1"/>
  <c r="K21" i="2"/>
  <c r="AE74" i="2"/>
  <c r="N21" i="2" s="1"/>
  <c r="AD74" i="2"/>
  <c r="M21" i="2" s="1"/>
  <c r="K37" i="9"/>
  <c r="AE90" i="9"/>
  <c r="N37" i="9" s="1"/>
  <c r="AC90" i="9"/>
  <c r="L37" i="9" s="1"/>
  <c r="AD90" i="9"/>
  <c r="M37" i="9" s="1"/>
  <c r="AC73" i="9"/>
  <c r="L20" i="9" s="1"/>
  <c r="K20" i="9"/>
  <c r="AE73" i="9"/>
  <c r="N20" i="9" s="1"/>
  <c r="AD73" i="9"/>
  <c r="M20" i="9" s="1"/>
  <c r="AE70" i="2"/>
  <c r="N17" i="2" s="1"/>
  <c r="K17" i="2"/>
  <c r="AC70" i="2"/>
  <c r="L17" i="2" s="1"/>
  <c r="AD70" i="2"/>
  <c r="M17" i="2" s="1"/>
  <c r="V150" i="3"/>
  <c r="T150" i="3"/>
  <c r="U150" i="3"/>
  <c r="AE66" i="2"/>
  <c r="N13" i="2" s="1"/>
  <c r="K13" i="2"/>
  <c r="AD66" i="2"/>
  <c r="M13" i="2" s="1"/>
  <c r="AC66" i="2"/>
  <c r="L13" i="2" s="1"/>
  <c r="K46" i="3"/>
  <c r="AC99" i="3"/>
  <c r="L46" i="3" s="1"/>
  <c r="AD99" i="3"/>
  <c r="M46" i="3" s="1"/>
  <c r="AE99" i="3"/>
  <c r="N46" i="3" s="1"/>
  <c r="K23" i="2"/>
  <c r="AD76" i="2"/>
  <c r="M23" i="2" s="1"/>
  <c r="AE76" i="2"/>
  <c r="N23" i="2" s="1"/>
  <c r="AC76" i="2"/>
  <c r="L23" i="2" s="1"/>
  <c r="AC93" i="9"/>
  <c r="L40" i="9" s="1"/>
  <c r="AD93" i="9"/>
  <c r="M40" i="9" s="1"/>
  <c r="AE93" i="9"/>
  <c r="N40" i="9" s="1"/>
  <c r="K40" i="9"/>
  <c r="K39" i="9"/>
  <c r="AC92" i="9"/>
  <c r="L39" i="9" s="1"/>
  <c r="AE92" i="9"/>
  <c r="N39" i="9" s="1"/>
  <c r="AD92" i="9"/>
  <c r="M39" i="9" s="1"/>
  <c r="W81" i="3"/>
  <c r="F28" i="3" s="1"/>
  <c r="X81" i="3"/>
  <c r="G28" i="3" s="1"/>
  <c r="E28" i="3"/>
  <c r="Y81" i="3"/>
  <c r="V92" i="10"/>
  <c r="T92" i="10"/>
  <c r="C39" i="10" s="1"/>
  <c r="U92" i="10"/>
  <c r="D39" i="10" s="1"/>
  <c r="U142" i="10"/>
  <c r="T142" i="10"/>
  <c r="V142" i="10"/>
  <c r="AC135" i="10"/>
  <c r="AE135" i="10"/>
  <c r="M72" i="1" s="1"/>
  <c r="AD135" i="10"/>
  <c r="AE92" i="2"/>
  <c r="N39" i="2" s="1"/>
  <c r="K39" i="2"/>
  <c r="AC92" i="2"/>
  <c r="L39" i="2" s="1"/>
  <c r="AD92" i="2"/>
  <c r="M39" i="2" s="1"/>
  <c r="AC78" i="2"/>
  <c r="L25" i="2" s="1"/>
  <c r="K25" i="2"/>
  <c r="AE78" i="2"/>
  <c r="N25" i="2" s="1"/>
  <c r="AD78" i="2"/>
  <c r="M25" i="2" s="1"/>
  <c r="AC184" i="10"/>
  <c r="AD184" i="10"/>
  <c r="AE184" i="10"/>
  <c r="N71" i="1" s="1"/>
  <c r="S184" i="1" s="1"/>
  <c r="AC80" i="2"/>
  <c r="L27" i="2" s="1"/>
  <c r="K27" i="2"/>
  <c r="AD80" i="2"/>
  <c r="M27" i="2" s="1"/>
  <c r="AE80" i="2"/>
  <c r="N27" i="2" s="1"/>
  <c r="AE95" i="9"/>
  <c r="N42" i="9" s="1"/>
  <c r="AD95" i="9"/>
  <c r="M42" i="9" s="1"/>
  <c r="AC95" i="9"/>
  <c r="L42" i="9" s="1"/>
  <c r="K42" i="9"/>
  <c r="AD87" i="9"/>
  <c r="M34" i="9" s="1"/>
  <c r="AE87" i="9"/>
  <c r="N34" i="9" s="1"/>
  <c r="AC87" i="9"/>
  <c r="L34" i="9" s="1"/>
  <c r="K34" i="9"/>
  <c r="K15" i="2"/>
  <c r="AD68" i="2"/>
  <c r="M15" i="2" s="1"/>
  <c r="AE68" i="2"/>
  <c r="N15" i="2" s="1"/>
  <c r="AC68" i="2"/>
  <c r="L15" i="2" s="1"/>
  <c r="Y88" i="10"/>
  <c r="X88" i="10"/>
  <c r="G35" i="10" s="1"/>
  <c r="W88" i="10"/>
  <c r="F35" i="10" s="1"/>
  <c r="E35" i="10"/>
  <c r="AC78" i="9"/>
  <c r="L25" i="9" s="1"/>
  <c r="AD78" i="9"/>
  <c r="M25" i="9" s="1"/>
  <c r="AE78" i="9"/>
  <c r="N25" i="9" s="1"/>
  <c r="K25" i="9"/>
  <c r="AE97" i="1"/>
  <c r="N44" i="1" s="1"/>
  <c r="AD97" i="1"/>
  <c r="M44" i="1" s="1"/>
  <c r="K44" i="1"/>
  <c r="AC97" i="1"/>
  <c r="L44" i="1" s="1"/>
  <c r="K21" i="9"/>
  <c r="AE74" i="9"/>
  <c r="N21" i="9" s="1"/>
  <c r="AD74" i="9"/>
  <c r="M21" i="9" s="1"/>
  <c r="AC74" i="9"/>
  <c r="L21" i="9" s="1"/>
  <c r="AD88" i="9"/>
  <c r="M35" i="9" s="1"/>
  <c r="AE88" i="9"/>
  <c r="N35" i="9" s="1"/>
  <c r="AC88" i="9"/>
  <c r="L35" i="9" s="1"/>
  <c r="K35" i="9"/>
  <c r="AD95" i="2"/>
  <c r="M42" i="2" s="1"/>
  <c r="K42" i="2"/>
  <c r="AC95" i="2"/>
  <c r="L42" i="2" s="1"/>
  <c r="AE95" i="2"/>
  <c r="N42" i="2" s="1"/>
  <c r="AC97" i="2"/>
  <c r="L44" i="2" s="1"/>
  <c r="AE97" i="2"/>
  <c r="N44" i="2" s="1"/>
  <c r="AD97" i="2"/>
  <c r="M44" i="2" s="1"/>
  <c r="K44" i="2"/>
  <c r="Y67" i="10"/>
  <c r="W67" i="10"/>
  <c r="F14" i="10" s="1"/>
  <c r="X67" i="10"/>
  <c r="G14" i="10" s="1"/>
  <c r="E14" i="10"/>
  <c r="T94" i="3"/>
  <c r="C41" i="3" s="1"/>
  <c r="V94" i="3"/>
  <c r="U94" i="3"/>
  <c r="D41" i="3" s="1"/>
  <c r="T197" i="1"/>
  <c r="V197" i="1"/>
  <c r="U197" i="1"/>
  <c r="AC79" i="2"/>
  <c r="L26" i="2" s="1"/>
  <c r="K26" i="2"/>
  <c r="AE79" i="2"/>
  <c r="N26" i="2" s="1"/>
  <c r="AD79" i="2"/>
  <c r="M26" i="2" s="1"/>
  <c r="X80" i="3"/>
  <c r="G27" i="3" s="1"/>
  <c r="E27" i="3"/>
  <c r="Y80" i="3"/>
  <c r="W80" i="3"/>
  <c r="F27" i="3" s="1"/>
  <c r="Y151" i="10"/>
  <c r="X151" i="10"/>
  <c r="W151" i="10"/>
  <c r="X160" i="3"/>
  <c r="Y160" i="3"/>
  <c r="W160" i="3"/>
  <c r="AA208" i="10"/>
  <c r="Z208" i="10"/>
  <c r="AB208" i="10"/>
  <c r="AE77" i="2"/>
  <c r="N24" i="2" s="1"/>
  <c r="AC77" i="2"/>
  <c r="L24" i="2" s="1"/>
  <c r="K24" i="2"/>
  <c r="AD77" i="2"/>
  <c r="M24" i="2" s="1"/>
  <c r="AD81" i="9"/>
  <c r="M28" i="9" s="1"/>
  <c r="AC81" i="9"/>
  <c r="L28" i="9" s="1"/>
  <c r="AE81" i="9"/>
  <c r="N28" i="9" s="1"/>
  <c r="K28" i="9"/>
  <c r="AD66" i="9"/>
  <c r="M13" i="9" s="1"/>
  <c r="K13" i="9"/>
  <c r="AE66" i="9"/>
  <c r="N13" i="9" s="1"/>
  <c r="AC66" i="9"/>
  <c r="L13" i="9" s="1"/>
  <c r="AC96" i="2"/>
  <c r="L43" i="2" s="1"/>
  <c r="AD96" i="2"/>
  <c r="M43" i="2" s="1"/>
  <c r="AE96" i="2"/>
  <c r="N43" i="2" s="1"/>
  <c r="K43" i="2"/>
  <c r="X143" i="3"/>
  <c r="Y143" i="3"/>
  <c r="W143" i="3"/>
  <c r="V79" i="10"/>
  <c r="T79" i="10"/>
  <c r="C26" i="10" s="1"/>
  <c r="U79" i="10"/>
  <c r="D26" i="10" s="1"/>
  <c r="X130" i="10"/>
  <c r="Y130" i="10"/>
  <c r="W130" i="10"/>
  <c r="K30" i="9"/>
  <c r="AD83" i="9"/>
  <c r="M30" i="9" s="1"/>
  <c r="AE83" i="9"/>
  <c r="N30" i="9" s="1"/>
  <c r="AC83" i="9"/>
  <c r="L30" i="9" s="1"/>
  <c r="K16" i="9"/>
  <c r="AE69" i="9"/>
  <c r="N16" i="9" s="1"/>
  <c r="AD69" i="9"/>
  <c r="M16" i="9" s="1"/>
  <c r="AC69" i="9"/>
  <c r="L16" i="9" s="1"/>
  <c r="AA179" i="10"/>
  <c r="AB179" i="10"/>
  <c r="Z179" i="10"/>
  <c r="AE153" i="3"/>
  <c r="AD153" i="3"/>
  <c r="AC153" i="3"/>
  <c r="K27" i="9"/>
  <c r="AE80" i="9"/>
  <c r="N27" i="9" s="1"/>
  <c r="AD80" i="9"/>
  <c r="M27" i="9" s="1"/>
  <c r="AC80" i="9"/>
  <c r="L27" i="9" s="1"/>
  <c r="K37" i="2"/>
  <c r="AC90" i="2"/>
  <c r="L37" i="2" s="1"/>
  <c r="AD90" i="2"/>
  <c r="M37" i="2" s="1"/>
  <c r="AE90" i="2"/>
  <c r="N37" i="2" s="1"/>
  <c r="K22" i="9"/>
  <c r="AD75" i="9"/>
  <c r="M22" i="9" s="1"/>
  <c r="AE75" i="9"/>
  <c r="N22" i="9" s="1"/>
  <c r="AC75" i="9"/>
  <c r="L22" i="9" s="1"/>
  <c r="AC71" i="2"/>
  <c r="L18" i="2" s="1"/>
  <c r="K18" i="2"/>
  <c r="AD71" i="2"/>
  <c r="M18" i="2" s="1"/>
  <c r="AE71" i="2"/>
  <c r="N18" i="2" s="1"/>
  <c r="Y191" i="10"/>
  <c r="W191" i="10"/>
  <c r="X191" i="10"/>
  <c r="Q10" i="11"/>
  <c r="K17" i="9"/>
  <c r="AD70" i="9"/>
  <c r="M17" i="9" s="1"/>
  <c r="AE70" i="9"/>
  <c r="N17" i="9" s="1"/>
  <c r="AC70" i="9"/>
  <c r="L17" i="9" s="1"/>
  <c r="AE83" i="2"/>
  <c r="N30" i="2" s="1"/>
  <c r="K30" i="2"/>
  <c r="AC83" i="2"/>
  <c r="L30" i="2" s="1"/>
  <c r="AD83" i="2"/>
  <c r="M30" i="2" s="1"/>
  <c r="K19" i="9"/>
  <c r="AD72" i="9"/>
  <c r="M19" i="9" s="1"/>
  <c r="AC72" i="9"/>
  <c r="L19" i="9" s="1"/>
  <c r="AE72" i="9"/>
  <c r="N19" i="9" s="1"/>
  <c r="U133" i="3"/>
  <c r="T133" i="3"/>
  <c r="V133" i="3"/>
  <c r="AD81" i="2"/>
  <c r="M28" i="2" s="1"/>
  <c r="AC81" i="2"/>
  <c r="L28" i="2" s="1"/>
  <c r="AE81" i="2"/>
  <c r="N28" i="2" s="1"/>
  <c r="K28" i="2"/>
  <c r="K38" i="2"/>
  <c r="AD91" i="2"/>
  <c r="M38" i="2" s="1"/>
  <c r="AE91" i="2"/>
  <c r="N38" i="2" s="1"/>
  <c r="AC91" i="2"/>
  <c r="L38" i="2" s="1"/>
  <c r="AE85" i="2"/>
  <c r="N32" i="2" s="1"/>
  <c r="K32" i="2"/>
  <c r="AD85" i="2"/>
  <c r="M32" i="2" s="1"/>
  <c r="AC85" i="2"/>
  <c r="L32" i="2" s="1"/>
  <c r="AC86" i="2"/>
  <c r="L33" i="2" s="1"/>
  <c r="K33" i="2"/>
  <c r="AD86" i="2"/>
  <c r="M33" i="2" s="1"/>
  <c r="AE86" i="2"/>
  <c r="N33" i="2" s="1"/>
  <c r="AB208" i="3"/>
  <c r="Z208" i="3"/>
  <c r="AA208" i="3"/>
  <c r="AE69" i="2"/>
  <c r="N16" i="2" s="1"/>
  <c r="AC69" i="2"/>
  <c r="L16" i="2" s="1"/>
  <c r="AD69" i="2"/>
  <c r="M16" i="2" s="1"/>
  <c r="K16" i="2"/>
  <c r="K22" i="2"/>
  <c r="AE75" i="2"/>
  <c r="N22" i="2" s="1"/>
  <c r="AC75" i="2"/>
  <c r="L22" i="2" s="1"/>
  <c r="AD75" i="2"/>
  <c r="M22" i="2" s="1"/>
  <c r="AE76" i="9"/>
  <c r="N23" i="9" s="1"/>
  <c r="AC76" i="9"/>
  <c r="L23" i="9" s="1"/>
  <c r="K23" i="9"/>
  <c r="AD76" i="9"/>
  <c r="M23" i="9" s="1"/>
  <c r="AC94" i="2"/>
  <c r="L41" i="2" s="1"/>
  <c r="AE94" i="2"/>
  <c r="N41" i="2" s="1"/>
  <c r="AD94" i="2"/>
  <c r="M41" i="2" s="1"/>
  <c r="K41" i="2"/>
  <c r="AE91" i="9"/>
  <c r="N38" i="9" s="1"/>
  <c r="K38" i="9"/>
  <c r="AC91" i="9"/>
  <c r="L38" i="9" s="1"/>
  <c r="AD91" i="9"/>
  <c r="M38" i="9" s="1"/>
  <c r="AD87" i="2"/>
  <c r="M34" i="2" s="1"/>
  <c r="K34" i="2"/>
  <c r="AC87" i="2"/>
  <c r="L34" i="2" s="1"/>
  <c r="AE87" i="2"/>
  <c r="N34" i="2" s="1"/>
  <c r="X145" i="3"/>
  <c r="Y145" i="3"/>
  <c r="W145" i="3"/>
  <c r="T134" i="10"/>
  <c r="U134" i="10"/>
  <c r="V134" i="10"/>
  <c r="X182" i="3"/>
  <c r="W182" i="3"/>
  <c r="Y182" i="3"/>
  <c r="G99" i="4"/>
  <c r="C46" i="4" s="1"/>
  <c r="I99" i="4"/>
  <c r="H99" i="4"/>
  <c r="D46" i="4" s="1"/>
  <c r="X185" i="3"/>
  <c r="W185" i="3"/>
  <c r="Y185" i="3"/>
  <c r="AD210" i="3"/>
  <c r="AC210" i="3"/>
  <c r="AE210" i="3"/>
  <c r="F210" i="4" s="1"/>
  <c r="AE96" i="10"/>
  <c r="N43" i="10" s="1"/>
  <c r="AC96" i="10"/>
  <c r="L43" i="10" s="1"/>
  <c r="AD96" i="10"/>
  <c r="M43" i="10" s="1"/>
  <c r="K43" i="10"/>
  <c r="T68" i="10"/>
  <c r="C15" i="10" s="1"/>
  <c r="V68" i="10"/>
  <c r="U68" i="10"/>
  <c r="D15" i="10" s="1"/>
  <c r="W188" i="10"/>
  <c r="Y188" i="10"/>
  <c r="X188" i="10"/>
  <c r="Y152" i="10"/>
  <c r="X152" i="10"/>
  <c r="W152" i="10"/>
  <c r="U66" i="10"/>
  <c r="D13" i="10" s="1"/>
  <c r="T66" i="10"/>
  <c r="C13" i="10" s="1"/>
  <c r="V66" i="10"/>
  <c r="X186" i="3"/>
  <c r="Y186" i="3"/>
  <c r="W186" i="3"/>
  <c r="X183" i="10"/>
  <c r="W183" i="10"/>
  <c r="Y183" i="10"/>
  <c r="W200" i="10"/>
  <c r="X200" i="10"/>
  <c r="Y200" i="10"/>
  <c r="U91" i="10"/>
  <c r="D38" i="10" s="1"/>
  <c r="V91" i="10"/>
  <c r="T91" i="10"/>
  <c r="C38" i="10" s="1"/>
  <c r="W188" i="3"/>
  <c r="X188" i="3"/>
  <c r="Y188" i="3"/>
  <c r="W132" i="3"/>
  <c r="Y132" i="3"/>
  <c r="X132" i="3"/>
  <c r="V84" i="10"/>
  <c r="T84" i="10"/>
  <c r="C31" i="10" s="1"/>
  <c r="U84" i="10"/>
  <c r="D31" i="10" s="1"/>
  <c r="E21" i="10"/>
  <c r="X74" i="10"/>
  <c r="G21" i="10" s="1"/>
  <c r="W74" i="10"/>
  <c r="F21" i="10" s="1"/>
  <c r="Y74" i="10"/>
  <c r="V76" i="10"/>
  <c r="U76" i="10"/>
  <c r="D23" i="10" s="1"/>
  <c r="T76" i="10"/>
  <c r="C23" i="10" s="1"/>
  <c r="X204" i="10"/>
  <c r="Y204" i="10"/>
  <c r="W204" i="10"/>
  <c r="T75" i="10"/>
  <c r="C22" i="10" s="1"/>
  <c r="V75" i="10"/>
  <c r="U75" i="10"/>
  <c r="D22" i="10" s="1"/>
  <c r="Y201" i="10"/>
  <c r="W201" i="10"/>
  <c r="X201" i="10"/>
  <c r="W189" i="10"/>
  <c r="X189" i="10"/>
  <c r="Y189" i="10"/>
  <c r="V83" i="10"/>
  <c r="U83" i="10"/>
  <c r="D30" i="10" s="1"/>
  <c r="T83" i="10"/>
  <c r="C30" i="10" s="1"/>
  <c r="V136" i="10"/>
  <c r="T136" i="10"/>
  <c r="U136" i="10"/>
  <c r="X198" i="3"/>
  <c r="W198" i="3"/>
  <c r="Y198" i="3"/>
  <c r="V156" i="3"/>
  <c r="T156" i="3"/>
  <c r="U156" i="3"/>
  <c r="X141" i="3"/>
  <c r="Y141" i="3"/>
  <c r="W141" i="3"/>
  <c r="U86" i="3"/>
  <c r="D33" i="3" s="1"/>
  <c r="V86" i="3"/>
  <c r="T86" i="3"/>
  <c r="C33" i="3" s="1"/>
  <c r="V130" i="3"/>
  <c r="T130" i="3"/>
  <c r="U130" i="3"/>
  <c r="V137" i="3"/>
  <c r="T137" i="3"/>
  <c r="U137" i="3"/>
  <c r="T133" i="10"/>
  <c r="V133" i="10"/>
  <c r="U133" i="10"/>
  <c r="AB202" i="3"/>
  <c r="Z202" i="3"/>
  <c r="AA202" i="3"/>
  <c r="U84" i="3"/>
  <c r="D31" i="3" s="1"/>
  <c r="T84" i="3"/>
  <c r="C31" i="3" s="1"/>
  <c r="V84" i="3"/>
  <c r="AA206" i="10"/>
  <c r="AB206" i="10"/>
  <c r="Z206" i="10"/>
  <c r="V131" i="3"/>
  <c r="T131" i="3"/>
  <c r="U131" i="3"/>
  <c r="W192" i="3"/>
  <c r="X192" i="3"/>
  <c r="Y192" i="3"/>
  <c r="V150" i="10"/>
  <c r="U150" i="10"/>
  <c r="T150" i="10"/>
  <c r="W196" i="3"/>
  <c r="X196" i="3"/>
  <c r="Y196" i="3"/>
  <c r="Z199" i="3"/>
  <c r="AA199" i="3"/>
  <c r="AB199" i="3"/>
  <c r="U140" i="10"/>
  <c r="V140" i="10"/>
  <c r="T140" i="10"/>
  <c r="X187" i="3"/>
  <c r="Y187" i="3"/>
  <c r="W187" i="3"/>
  <c r="U71" i="10"/>
  <c r="D18" i="10" s="1"/>
  <c r="V71" i="10"/>
  <c r="T71" i="10"/>
  <c r="C18" i="10" s="1"/>
  <c r="V153" i="10"/>
  <c r="U153" i="10"/>
  <c r="T153" i="10"/>
  <c r="E25" i="3"/>
  <c r="Y78" i="3"/>
  <c r="X78" i="3"/>
  <c r="G25" i="3" s="1"/>
  <c r="W78" i="3"/>
  <c r="F25" i="3" s="1"/>
  <c r="W205" i="3"/>
  <c r="X205" i="3"/>
  <c r="Y205" i="3"/>
  <c r="T79" i="3"/>
  <c r="C26" i="3" s="1"/>
  <c r="V79" i="3"/>
  <c r="U79" i="3"/>
  <c r="D26" i="3" s="1"/>
  <c r="Y134" i="3"/>
  <c r="X134" i="3"/>
  <c r="W134" i="3"/>
  <c r="W204" i="3"/>
  <c r="X204" i="3"/>
  <c r="Y204" i="3"/>
  <c r="U98" i="3"/>
  <c r="D45" i="3" s="1"/>
  <c r="T98" i="3"/>
  <c r="C45" i="3" s="1"/>
  <c r="V98" i="3"/>
  <c r="X85" i="3"/>
  <c r="G32" i="3" s="1"/>
  <c r="Y85" i="3"/>
  <c r="E32" i="3"/>
  <c r="W85" i="3"/>
  <c r="F32" i="3" s="1"/>
  <c r="V76" i="3"/>
  <c r="U76" i="3"/>
  <c r="D23" i="3" s="1"/>
  <c r="T76" i="3"/>
  <c r="C23" i="3" s="1"/>
  <c r="U96" i="1"/>
  <c r="D43" i="1" s="1"/>
  <c r="T96" i="1"/>
  <c r="C43" i="1" s="1"/>
  <c r="V96" i="1"/>
  <c r="U88" i="3"/>
  <c r="D35" i="3" s="1"/>
  <c r="T88" i="3"/>
  <c r="C35" i="3" s="1"/>
  <c r="V88" i="3"/>
  <c r="X195" i="3"/>
  <c r="W195" i="3"/>
  <c r="Y195" i="3"/>
  <c r="X196" i="10"/>
  <c r="W196" i="10"/>
  <c r="Y196" i="10"/>
  <c r="T149" i="10"/>
  <c r="U149" i="10"/>
  <c r="V149" i="10"/>
  <c r="T91" i="3"/>
  <c r="C38" i="3" s="1"/>
  <c r="V91" i="3"/>
  <c r="U91" i="3"/>
  <c r="D38" i="3" s="1"/>
  <c r="X205" i="10"/>
  <c r="W205" i="10"/>
  <c r="Y205" i="10"/>
  <c r="U145" i="10"/>
  <c r="V145" i="10"/>
  <c r="T145" i="10"/>
  <c r="Y155" i="3"/>
  <c r="W155" i="3"/>
  <c r="X155" i="3"/>
  <c r="T96" i="3"/>
  <c r="C43" i="3" s="1"/>
  <c r="U96" i="3"/>
  <c r="D43" i="3" s="1"/>
  <c r="V96" i="3"/>
  <c r="T157" i="10"/>
  <c r="V157" i="10"/>
  <c r="U157" i="10"/>
  <c r="X192" i="10"/>
  <c r="Y192" i="10"/>
  <c r="W192" i="10"/>
  <c r="W181" i="3"/>
  <c r="Y181" i="3"/>
  <c r="X181" i="3"/>
  <c r="V66" i="3"/>
  <c r="U66" i="3"/>
  <c r="D13" i="3" s="1"/>
  <c r="T66" i="3"/>
  <c r="C13" i="3" s="1"/>
  <c r="U78" i="10"/>
  <c r="D25" i="10" s="1"/>
  <c r="T78" i="10"/>
  <c r="C25" i="10" s="1"/>
  <c r="V78" i="10"/>
  <c r="U89" i="3"/>
  <c r="D36" i="3" s="1"/>
  <c r="V89" i="3"/>
  <c r="T89" i="3"/>
  <c r="C36" i="3" s="1"/>
  <c r="U135" i="3"/>
  <c r="T135" i="3"/>
  <c r="V135" i="3"/>
  <c r="Z197" i="3"/>
  <c r="AB197" i="3"/>
  <c r="AA197" i="3"/>
  <c r="T70" i="10"/>
  <c r="C17" i="10" s="1"/>
  <c r="V70" i="10"/>
  <c r="U70" i="10"/>
  <c r="D17" i="10" s="1"/>
  <c r="AB190" i="10"/>
  <c r="Z190" i="10"/>
  <c r="AA190" i="10"/>
  <c r="Y207" i="10"/>
  <c r="W207" i="10"/>
  <c r="X207" i="10"/>
  <c r="U147" i="3"/>
  <c r="T147" i="3"/>
  <c r="V147" i="3"/>
  <c r="Y92" i="3"/>
  <c r="W92" i="3"/>
  <c r="F39" i="3" s="1"/>
  <c r="E39" i="3"/>
  <c r="X92" i="3"/>
  <c r="G39" i="3" s="1"/>
  <c r="W137" i="10"/>
  <c r="Y137" i="10"/>
  <c r="X137" i="10"/>
  <c r="Y194" i="3"/>
  <c r="X194" i="3"/>
  <c r="W194" i="3"/>
  <c r="T93" i="10"/>
  <c r="C40" i="10" s="1"/>
  <c r="V93" i="10"/>
  <c r="U93" i="10"/>
  <c r="D40" i="10" s="1"/>
  <c r="Y193" i="10"/>
  <c r="W193" i="10"/>
  <c r="X193" i="10"/>
  <c r="U80" i="10"/>
  <c r="D27" i="10" s="1"/>
  <c r="V80" i="10"/>
  <c r="T80" i="10"/>
  <c r="C27" i="10" s="1"/>
  <c r="AB193" i="3"/>
  <c r="Z193" i="3"/>
  <c r="AA193" i="3"/>
  <c r="V144" i="10"/>
  <c r="U144" i="10"/>
  <c r="T144" i="10"/>
  <c r="W200" i="3"/>
  <c r="X200" i="3"/>
  <c r="Y200" i="3"/>
  <c r="H162" i="4"/>
  <c r="I162" i="4"/>
  <c r="G162" i="4"/>
  <c r="U142" i="3"/>
  <c r="V142" i="3"/>
  <c r="T142" i="3"/>
  <c r="U131" i="10"/>
  <c r="T131" i="10"/>
  <c r="V131" i="10"/>
  <c r="W180" i="3"/>
  <c r="X180" i="3"/>
  <c r="Y180" i="3"/>
  <c r="Y187" i="10"/>
  <c r="W187" i="10"/>
  <c r="X187" i="10"/>
  <c r="T129" i="10"/>
  <c r="U129" i="10"/>
  <c r="V129" i="10"/>
  <c r="T154" i="10"/>
  <c r="V154" i="10"/>
  <c r="U154" i="10"/>
  <c r="T77" i="3"/>
  <c r="C24" i="3" s="1"/>
  <c r="V77" i="3"/>
  <c r="U77" i="3"/>
  <c r="D24" i="3" s="1"/>
  <c r="Y203" i="10"/>
  <c r="W203" i="10"/>
  <c r="X203" i="10"/>
  <c r="X185" i="10"/>
  <c r="Y185" i="10"/>
  <c r="W185" i="10"/>
  <c r="U159" i="1"/>
  <c r="V159" i="1"/>
  <c r="T159" i="1"/>
  <c r="U139" i="10"/>
  <c r="T139" i="10"/>
  <c r="V139" i="10"/>
  <c r="Y198" i="10"/>
  <c r="X198" i="10"/>
  <c r="W198" i="10"/>
  <c r="U138" i="10"/>
  <c r="T138" i="10"/>
  <c r="V138" i="10"/>
  <c r="T146" i="10"/>
  <c r="V146" i="10"/>
  <c r="U146" i="10"/>
  <c r="V73" i="10"/>
  <c r="U73" i="10"/>
  <c r="D20" i="10" s="1"/>
  <c r="T73" i="10"/>
  <c r="C20" i="10" s="1"/>
  <c r="U159" i="3"/>
  <c r="V159" i="3"/>
  <c r="T159" i="3"/>
  <c r="V94" i="10"/>
  <c r="T94" i="10"/>
  <c r="C41" i="10" s="1"/>
  <c r="U94" i="10"/>
  <c r="D41" i="10" s="1"/>
  <c r="U67" i="3"/>
  <c r="D14" i="3" s="1"/>
  <c r="T67" i="3"/>
  <c r="C14" i="3" s="1"/>
  <c r="V67" i="3"/>
  <c r="Z211" i="3"/>
  <c r="AB211" i="3"/>
  <c r="AA211" i="3"/>
  <c r="W183" i="3"/>
  <c r="X183" i="3"/>
  <c r="Y183" i="3"/>
  <c r="V129" i="3"/>
  <c r="T129" i="3"/>
  <c r="U129" i="3"/>
  <c r="V138" i="3"/>
  <c r="U138" i="3"/>
  <c r="T138" i="3"/>
  <c r="W199" i="10"/>
  <c r="Y199" i="10"/>
  <c r="X199" i="10"/>
  <c r="U74" i="3"/>
  <c r="D21" i="3" s="1"/>
  <c r="T74" i="3"/>
  <c r="C21" i="3" s="1"/>
  <c r="V74" i="3"/>
  <c r="X191" i="3"/>
  <c r="Y191" i="3"/>
  <c r="W191" i="3"/>
  <c r="X203" i="3"/>
  <c r="Y203" i="3"/>
  <c r="W203" i="3"/>
  <c r="V158" i="10"/>
  <c r="U158" i="10"/>
  <c r="T158" i="10"/>
  <c r="X182" i="10"/>
  <c r="W182" i="10"/>
  <c r="Y182" i="10"/>
  <c r="U87" i="10"/>
  <c r="D34" i="10" s="1"/>
  <c r="V87" i="10"/>
  <c r="T87" i="10"/>
  <c r="C34" i="10" s="1"/>
  <c r="Z184" i="3"/>
  <c r="AB184" i="3"/>
  <c r="AA184" i="3"/>
  <c r="W202" i="10"/>
  <c r="X202" i="10"/>
  <c r="Y202" i="10"/>
  <c r="Y195" i="10"/>
  <c r="X195" i="10"/>
  <c r="W195" i="10"/>
  <c r="AC209" i="3"/>
  <c r="AD209" i="3"/>
  <c r="AE209" i="3"/>
  <c r="F209" i="4" s="1"/>
  <c r="Z146" i="3"/>
  <c r="AB146" i="3"/>
  <c r="AA146" i="3"/>
  <c r="V77" i="10"/>
  <c r="U77" i="10"/>
  <c r="D24" i="10" s="1"/>
  <c r="T77" i="10"/>
  <c r="C24" i="10" s="1"/>
  <c r="X148" i="3"/>
  <c r="Y148" i="3"/>
  <c r="W148" i="3"/>
  <c r="T81" i="10"/>
  <c r="C28" i="10" s="1"/>
  <c r="U81" i="10"/>
  <c r="D28" i="10" s="1"/>
  <c r="V81" i="10"/>
  <c r="U90" i="10"/>
  <c r="D37" i="10" s="1"/>
  <c r="T90" i="10"/>
  <c r="C37" i="10" s="1"/>
  <c r="V90" i="10"/>
  <c r="Z206" i="3"/>
  <c r="AA206" i="3"/>
  <c r="AB206" i="3"/>
  <c r="Z181" i="10"/>
  <c r="AB181" i="10"/>
  <c r="AA181" i="10"/>
  <c r="AB209" i="1"/>
  <c r="AA209" i="1"/>
  <c r="Z209" i="1"/>
  <c r="U161" i="3"/>
  <c r="V161" i="3"/>
  <c r="T161" i="3"/>
  <c r="Y82" i="3"/>
  <c r="W82" i="3"/>
  <c r="F29" i="3" s="1"/>
  <c r="E29" i="3"/>
  <c r="X82" i="3"/>
  <c r="G29" i="3" s="1"/>
  <c r="V140" i="3"/>
  <c r="U140" i="3"/>
  <c r="T140" i="3"/>
  <c r="U147" i="10"/>
  <c r="V147" i="10"/>
  <c r="T147" i="10"/>
  <c r="AB179" i="3"/>
  <c r="Z179" i="3"/>
  <c r="AA179" i="3"/>
  <c r="V139" i="3"/>
  <c r="U139" i="3"/>
  <c r="T139" i="3"/>
  <c r="U151" i="3"/>
  <c r="V151" i="3"/>
  <c r="T151" i="3"/>
  <c r="AA186" i="10"/>
  <c r="AB186" i="10"/>
  <c r="Z186" i="10"/>
  <c r="V86" i="10"/>
  <c r="T86" i="10"/>
  <c r="C33" i="10" s="1"/>
  <c r="U86" i="10"/>
  <c r="D33" i="10" s="1"/>
  <c r="Y95" i="3"/>
  <c r="X95" i="3"/>
  <c r="G42" i="3" s="1"/>
  <c r="W95" i="3"/>
  <c r="F42" i="3" s="1"/>
  <c r="E42" i="3"/>
  <c r="T154" i="3"/>
  <c r="V154" i="3"/>
  <c r="U154" i="3"/>
  <c r="T82" i="10"/>
  <c r="C29" i="10" s="1"/>
  <c r="V82" i="10"/>
  <c r="U82" i="10"/>
  <c r="D29" i="10" s="1"/>
  <c r="V93" i="3"/>
  <c r="T93" i="3"/>
  <c r="C40" i="3" s="1"/>
  <c r="U93" i="3"/>
  <c r="D40" i="3" s="1"/>
  <c r="V149" i="3"/>
  <c r="U149" i="3"/>
  <c r="T149" i="3"/>
  <c r="V75" i="3"/>
  <c r="T75" i="3"/>
  <c r="C22" i="3" s="1"/>
  <c r="U75" i="3"/>
  <c r="D22" i="3" s="1"/>
  <c r="T141" i="10"/>
  <c r="V141" i="10"/>
  <c r="U141" i="10"/>
  <c r="W71" i="3"/>
  <c r="F18" i="3" s="1"/>
  <c r="E18" i="3"/>
  <c r="Y71" i="3"/>
  <c r="X71" i="3"/>
  <c r="G18" i="3" s="1"/>
  <c r="T152" i="3"/>
  <c r="V152" i="3"/>
  <c r="U152" i="3"/>
  <c r="V72" i="3"/>
  <c r="U72" i="3"/>
  <c r="D19" i="3" s="1"/>
  <c r="T72" i="3"/>
  <c r="C19" i="3" s="1"/>
  <c r="X158" i="3"/>
  <c r="Y158" i="3"/>
  <c r="W158" i="3"/>
  <c r="T95" i="10"/>
  <c r="C42" i="10" s="1"/>
  <c r="U95" i="10"/>
  <c r="D42" i="10" s="1"/>
  <c r="V95" i="10"/>
  <c r="E16" i="3"/>
  <c r="Y69" i="3"/>
  <c r="X69" i="3"/>
  <c r="G16" i="3" s="1"/>
  <c r="W69" i="3"/>
  <c r="F16" i="3" s="1"/>
  <c r="X180" i="10"/>
  <c r="Y180" i="10"/>
  <c r="W180" i="10"/>
  <c r="Z207" i="3"/>
  <c r="AA207" i="3"/>
  <c r="AB207" i="3"/>
  <c r="W201" i="3"/>
  <c r="X201" i="3"/>
  <c r="Y201" i="3"/>
  <c r="U68" i="3"/>
  <c r="D15" i="3" s="1"/>
  <c r="T68" i="3"/>
  <c r="C15" i="3" s="1"/>
  <c r="V68" i="3"/>
  <c r="T156" i="10"/>
  <c r="U156" i="10"/>
  <c r="V156" i="10"/>
  <c r="X89" i="10"/>
  <c r="G36" i="10" s="1"/>
  <c r="Y89" i="10"/>
  <c r="W89" i="10"/>
  <c r="F36" i="10" s="1"/>
  <c r="E36" i="10"/>
  <c r="T143" i="10"/>
  <c r="U143" i="10"/>
  <c r="V143" i="10"/>
  <c r="M52" i="11"/>
  <c r="K52" i="11"/>
  <c r="C51" i="11"/>
  <c r="L52" i="11"/>
  <c r="D51" i="11"/>
  <c r="X83" i="3" l="1"/>
  <c r="G30" i="3" s="1"/>
  <c r="W83" i="3"/>
  <c r="F30" i="3" s="1"/>
  <c r="E30" i="3"/>
  <c r="Y83" i="3"/>
  <c r="X72" i="10"/>
  <c r="G19" i="10" s="1"/>
  <c r="W72" i="10"/>
  <c r="F19" i="10" s="1"/>
  <c r="Y72" i="10"/>
  <c r="E19" i="10"/>
  <c r="X85" i="10"/>
  <c r="G32" i="10" s="1"/>
  <c r="W85" i="10"/>
  <c r="F32" i="10" s="1"/>
  <c r="E32" i="10"/>
  <c r="Y85" i="10"/>
  <c r="E44" i="3"/>
  <c r="W73" i="3"/>
  <c r="F20" i="3" s="1"/>
  <c r="Y73" i="3"/>
  <c r="X73" i="3"/>
  <c r="G20" i="3" s="1"/>
  <c r="E20" i="3"/>
  <c r="E37" i="3"/>
  <c r="W90" i="3"/>
  <c r="F37" i="3" s="1"/>
  <c r="Y90" i="3"/>
  <c r="X90" i="3"/>
  <c r="G37" i="3" s="1"/>
  <c r="E16" i="10"/>
  <c r="X69" i="10"/>
  <c r="G16" i="10" s="1"/>
  <c r="Y69" i="10"/>
  <c r="AB69" i="10" s="1"/>
  <c r="H164" i="6"/>
  <c r="I164" i="6"/>
  <c r="J164" i="6" s="1"/>
  <c r="K214" i="6"/>
  <c r="L214" i="6"/>
  <c r="M214" i="6" s="1"/>
  <c r="G164" i="8"/>
  <c r="I164" i="8"/>
  <c r="H164" i="8"/>
  <c r="L214" i="8"/>
  <c r="K214" i="8"/>
  <c r="J214" i="8"/>
  <c r="I101" i="8"/>
  <c r="H101" i="8"/>
  <c r="D48" i="8" s="1"/>
  <c r="G101" i="8"/>
  <c r="C48" i="8" s="1"/>
  <c r="K164" i="6"/>
  <c r="J101" i="6"/>
  <c r="F48" i="6" s="1"/>
  <c r="L101" i="6"/>
  <c r="E48" i="6"/>
  <c r="K101" i="6"/>
  <c r="G48" i="6" s="1"/>
  <c r="J171" i="5"/>
  <c r="K171" i="5"/>
  <c r="L171" i="5"/>
  <c r="M229" i="5"/>
  <c r="O229" i="5"/>
  <c r="N229" i="5"/>
  <c r="N48" i="5"/>
  <c r="L100" i="5"/>
  <c r="J100" i="5"/>
  <c r="F47" i="5" s="1"/>
  <c r="K100" i="5"/>
  <c r="G47" i="5" s="1"/>
  <c r="D154" i="14"/>
  <c r="E154" i="14"/>
  <c r="N155" i="14"/>
  <c r="L155" i="14"/>
  <c r="M155" i="14"/>
  <c r="N212" i="4"/>
  <c r="O212" i="4"/>
  <c r="R212" i="4" s="1"/>
  <c r="Z69" i="10"/>
  <c r="I16" i="10" s="1"/>
  <c r="AA69" i="10"/>
  <c r="J16" i="10" s="1"/>
  <c r="AA189" i="3"/>
  <c r="AB189" i="3"/>
  <c r="Z189" i="3"/>
  <c r="R10" i="11"/>
  <c r="AB191" i="10"/>
  <c r="AA191" i="10"/>
  <c r="Z191" i="10"/>
  <c r="Z130" i="10"/>
  <c r="AB130" i="10"/>
  <c r="AA130" i="10"/>
  <c r="X79" i="10"/>
  <c r="G26" i="10" s="1"/>
  <c r="W79" i="10"/>
  <c r="F26" i="10" s="1"/>
  <c r="Y79" i="10"/>
  <c r="E26" i="10"/>
  <c r="X94" i="3"/>
  <c r="G41" i="3" s="1"/>
  <c r="Y94" i="3"/>
  <c r="W94" i="3"/>
  <c r="F41" i="3" s="1"/>
  <c r="E41" i="3"/>
  <c r="X142" i="10"/>
  <c r="W142" i="10"/>
  <c r="Y142" i="10"/>
  <c r="W150" i="3"/>
  <c r="X150" i="3"/>
  <c r="Y150" i="3"/>
  <c r="F136" i="4"/>
  <c r="F73" i="4"/>
  <c r="V148" i="1"/>
  <c r="U148" i="1"/>
  <c r="T148" i="1"/>
  <c r="Z144" i="3"/>
  <c r="AB144" i="3"/>
  <c r="AA144" i="3"/>
  <c r="W87" i="3"/>
  <c r="F34" i="3" s="1"/>
  <c r="Y87" i="3"/>
  <c r="X87" i="3"/>
  <c r="G34" i="3" s="1"/>
  <c r="E34" i="3"/>
  <c r="F90" i="4"/>
  <c r="F153" i="4"/>
  <c r="AD208" i="10"/>
  <c r="AC208" i="10"/>
  <c r="AE208" i="10"/>
  <c r="N95" i="1" s="1"/>
  <c r="S208" i="1" s="1"/>
  <c r="AA160" i="3"/>
  <c r="Z160" i="3"/>
  <c r="AB160" i="3"/>
  <c r="AA151" i="10"/>
  <c r="AB151" i="10"/>
  <c r="Z151" i="10"/>
  <c r="S132" i="1"/>
  <c r="X70" i="3"/>
  <c r="G17" i="3" s="1"/>
  <c r="W70" i="3"/>
  <c r="F17" i="3" s="1"/>
  <c r="Y70" i="3"/>
  <c r="E17" i="3"/>
  <c r="AB143" i="3"/>
  <c r="AA143" i="3"/>
  <c r="Z143" i="3"/>
  <c r="U184" i="1"/>
  <c r="T184" i="1"/>
  <c r="V184" i="1"/>
  <c r="S135" i="1"/>
  <c r="AB81" i="3"/>
  <c r="Z81" i="3"/>
  <c r="I28" i="3" s="1"/>
  <c r="H28" i="3"/>
  <c r="AA81" i="3"/>
  <c r="J28" i="3" s="1"/>
  <c r="X155" i="10"/>
  <c r="Y155" i="10"/>
  <c r="W155" i="10"/>
  <c r="AC194" i="10"/>
  <c r="AD194" i="10"/>
  <c r="AE194" i="10"/>
  <c r="N81" i="1" s="1"/>
  <c r="S194" i="1" s="1"/>
  <c r="H44" i="3"/>
  <c r="Z97" i="3"/>
  <c r="I44" i="3" s="1"/>
  <c r="AB97" i="3"/>
  <c r="AA97" i="3"/>
  <c r="J44" i="3" s="1"/>
  <c r="AD208" i="3"/>
  <c r="AE208" i="3"/>
  <c r="F208" i="4" s="1"/>
  <c r="AC208" i="3"/>
  <c r="W133" i="3"/>
  <c r="Y133" i="3"/>
  <c r="X133" i="3"/>
  <c r="AE179" i="10"/>
  <c r="N66" i="1" s="1"/>
  <c r="S179" i="1" s="1"/>
  <c r="AC179" i="10"/>
  <c r="AD179" i="10"/>
  <c r="Z80" i="3"/>
  <c r="I27" i="3" s="1"/>
  <c r="AA80" i="3"/>
  <c r="J27" i="3" s="1"/>
  <c r="AB80" i="3"/>
  <c r="H27" i="3"/>
  <c r="Y197" i="1"/>
  <c r="W197" i="1"/>
  <c r="X197" i="1"/>
  <c r="H14" i="10"/>
  <c r="AB67" i="10"/>
  <c r="Z67" i="10"/>
  <c r="I14" i="10" s="1"/>
  <c r="AA67" i="10"/>
  <c r="J14" i="10" s="1"/>
  <c r="AA88" i="10"/>
  <c r="J35" i="10" s="1"/>
  <c r="Z88" i="10"/>
  <c r="I35" i="10" s="1"/>
  <c r="AB88" i="10"/>
  <c r="H35" i="10"/>
  <c r="Y92" i="10"/>
  <c r="W92" i="10"/>
  <c r="F39" i="10" s="1"/>
  <c r="E39" i="10"/>
  <c r="X92" i="10"/>
  <c r="G39" i="10" s="1"/>
  <c r="AA190" i="3"/>
  <c r="AB190" i="3"/>
  <c r="Z190" i="3"/>
  <c r="W157" i="3"/>
  <c r="Y157" i="3"/>
  <c r="X157" i="3"/>
  <c r="Y149" i="3"/>
  <c r="W149" i="3"/>
  <c r="X149" i="3"/>
  <c r="H42" i="3"/>
  <c r="AA95" i="3"/>
  <c r="J42" i="3" s="1"/>
  <c r="AB95" i="3"/>
  <c r="Z95" i="3"/>
  <c r="I42" i="3" s="1"/>
  <c r="X140" i="3"/>
  <c r="W140" i="3"/>
  <c r="Y140" i="3"/>
  <c r="AB82" i="3"/>
  <c r="H29" i="3"/>
  <c r="AA82" i="3"/>
  <c r="J29" i="3" s="1"/>
  <c r="Z82" i="3"/>
  <c r="I29" i="3" s="1"/>
  <c r="AC209" i="1"/>
  <c r="AE209" i="1"/>
  <c r="AD209" i="1"/>
  <c r="E28" i="10"/>
  <c r="Y81" i="10"/>
  <c r="W81" i="10"/>
  <c r="F28" i="10" s="1"/>
  <c r="X81" i="10"/>
  <c r="G28" i="10" s="1"/>
  <c r="Z148" i="3"/>
  <c r="AB148" i="3"/>
  <c r="AA148" i="3"/>
  <c r="AD146" i="3"/>
  <c r="AE146" i="3"/>
  <c r="AC146" i="3"/>
  <c r="AB202" i="10"/>
  <c r="Z202" i="10"/>
  <c r="AA202" i="10"/>
  <c r="W158" i="10"/>
  <c r="X158" i="10"/>
  <c r="Y158" i="10"/>
  <c r="Z203" i="3"/>
  <c r="AA203" i="3"/>
  <c r="AB203" i="3"/>
  <c r="W129" i="3"/>
  <c r="Y129" i="3"/>
  <c r="X129" i="3"/>
  <c r="Y94" i="10"/>
  <c r="E41" i="10"/>
  <c r="W94" i="10"/>
  <c r="F41" i="10" s="1"/>
  <c r="X94" i="10"/>
  <c r="G41" i="10" s="1"/>
  <c r="Y129" i="10"/>
  <c r="X129" i="10"/>
  <c r="W129" i="10"/>
  <c r="W131" i="10"/>
  <c r="X131" i="10"/>
  <c r="Y131" i="10"/>
  <c r="W142" i="3"/>
  <c r="Y142" i="3"/>
  <c r="X142" i="3"/>
  <c r="J162" i="4"/>
  <c r="L162" i="4"/>
  <c r="K162" i="4"/>
  <c r="AE193" i="3"/>
  <c r="F193" i="4" s="1"/>
  <c r="AD193" i="3"/>
  <c r="AC193" i="3"/>
  <c r="X93" i="10"/>
  <c r="G40" i="10" s="1"/>
  <c r="E40" i="10"/>
  <c r="Y93" i="10"/>
  <c r="W93" i="10"/>
  <c r="F40" i="10" s="1"/>
  <c r="AA194" i="3"/>
  <c r="Z194" i="3"/>
  <c r="AB194" i="3"/>
  <c r="AA181" i="3"/>
  <c r="Z181" i="3"/>
  <c r="AB181" i="3"/>
  <c r="Y96" i="3"/>
  <c r="W96" i="3"/>
  <c r="F43" i="3" s="1"/>
  <c r="X96" i="3"/>
  <c r="G43" i="3" s="1"/>
  <c r="E43" i="3"/>
  <c r="Z155" i="3"/>
  <c r="AA155" i="3"/>
  <c r="AB155" i="3"/>
  <c r="AA205" i="10"/>
  <c r="AB205" i="10"/>
  <c r="Z205" i="10"/>
  <c r="X96" i="1"/>
  <c r="G43" i="1" s="1"/>
  <c r="E43" i="1"/>
  <c r="Y96" i="1"/>
  <c r="W96" i="1"/>
  <c r="F43" i="1" s="1"/>
  <c r="H32" i="3"/>
  <c r="AA85" i="3"/>
  <c r="J32" i="3" s="1"/>
  <c r="Z85" i="3"/>
  <c r="I32" i="3" s="1"/>
  <c r="AB85" i="3"/>
  <c r="AB204" i="3"/>
  <c r="AA204" i="3"/>
  <c r="Z204" i="3"/>
  <c r="E18" i="10"/>
  <c r="W71" i="10"/>
  <c r="F18" i="10" s="1"/>
  <c r="X71" i="10"/>
  <c r="G18" i="10" s="1"/>
  <c r="Y71" i="10"/>
  <c r="AD199" i="3"/>
  <c r="AC199" i="3"/>
  <c r="AE199" i="3"/>
  <c r="F199" i="4" s="1"/>
  <c r="W150" i="10"/>
  <c r="Y150" i="10"/>
  <c r="X150" i="10"/>
  <c r="E31" i="3"/>
  <c r="W84" i="3"/>
  <c r="F31" i="3" s="1"/>
  <c r="X84" i="3"/>
  <c r="G31" i="3" s="1"/>
  <c r="Y84" i="3"/>
  <c r="X136" i="10"/>
  <c r="Y136" i="10"/>
  <c r="W136" i="10"/>
  <c r="AA189" i="10"/>
  <c r="Z189" i="10"/>
  <c r="AB189" i="10"/>
  <c r="AA204" i="10"/>
  <c r="AB204" i="10"/>
  <c r="Z204" i="10"/>
  <c r="H21" i="10"/>
  <c r="Z74" i="10"/>
  <c r="I21" i="10" s="1"/>
  <c r="AB74" i="10"/>
  <c r="AA74" i="10"/>
  <c r="J21" i="10" s="1"/>
  <c r="AA132" i="3"/>
  <c r="Z132" i="3"/>
  <c r="AB132" i="3"/>
  <c r="AB200" i="10"/>
  <c r="Z200" i="10"/>
  <c r="AA200" i="10"/>
  <c r="W68" i="10"/>
  <c r="F15" i="10" s="1"/>
  <c r="E15" i="10"/>
  <c r="X68" i="10"/>
  <c r="G15" i="10" s="1"/>
  <c r="Y68" i="10"/>
  <c r="G210" i="4"/>
  <c r="H210" i="4"/>
  <c r="I210" i="4"/>
  <c r="Y134" i="10"/>
  <c r="X134" i="10"/>
  <c r="W134" i="10"/>
  <c r="Z145" i="3"/>
  <c r="AB145" i="3"/>
  <c r="AA145" i="3"/>
  <c r="Z180" i="10"/>
  <c r="AA180" i="10"/>
  <c r="AB180" i="10"/>
  <c r="E40" i="3"/>
  <c r="W93" i="3"/>
  <c r="F40" i="3" s="1"/>
  <c r="Y93" i="3"/>
  <c r="X93" i="3"/>
  <c r="G40" i="3" s="1"/>
  <c r="W154" i="3"/>
  <c r="Y154" i="3"/>
  <c r="X154" i="3"/>
  <c r="X86" i="10"/>
  <c r="G33" i="10" s="1"/>
  <c r="W86" i="10"/>
  <c r="F33" i="10" s="1"/>
  <c r="E33" i="10"/>
  <c r="Y86" i="10"/>
  <c r="AD179" i="3"/>
  <c r="AC179" i="3"/>
  <c r="AE179" i="3"/>
  <c r="F179" i="4" s="1"/>
  <c r="AA195" i="10"/>
  <c r="Z195" i="10"/>
  <c r="AB195" i="10"/>
  <c r="AE184" i="3"/>
  <c r="F184" i="4" s="1"/>
  <c r="AC184" i="3"/>
  <c r="AD184" i="3"/>
  <c r="AA182" i="10"/>
  <c r="AB182" i="10"/>
  <c r="Z182" i="10"/>
  <c r="Z191" i="3"/>
  <c r="AA191" i="3"/>
  <c r="AB191" i="3"/>
  <c r="W67" i="3"/>
  <c r="F14" i="3" s="1"/>
  <c r="E14" i="3"/>
  <c r="X67" i="3"/>
  <c r="G14" i="3" s="1"/>
  <c r="Y67" i="3"/>
  <c r="W146" i="10"/>
  <c r="Y146" i="10"/>
  <c r="X146" i="10"/>
  <c r="X139" i="10"/>
  <c r="W139" i="10"/>
  <c r="Y139" i="10"/>
  <c r="Y159" i="1"/>
  <c r="X159" i="1"/>
  <c r="W159" i="1"/>
  <c r="X77" i="3"/>
  <c r="G24" i="3" s="1"/>
  <c r="W77" i="3"/>
  <c r="F24" i="3" s="1"/>
  <c r="Y77" i="3"/>
  <c r="E24" i="3"/>
  <c r="AB207" i="10"/>
  <c r="AA207" i="10"/>
  <c r="Z207" i="10"/>
  <c r="X135" i="3"/>
  <c r="Y135" i="3"/>
  <c r="W135" i="3"/>
  <c r="W89" i="3"/>
  <c r="F36" i="3" s="1"/>
  <c r="E36" i="3"/>
  <c r="Y89" i="3"/>
  <c r="X89" i="3"/>
  <c r="G36" i="3" s="1"/>
  <c r="AA192" i="10"/>
  <c r="AB192" i="10"/>
  <c r="Z192" i="10"/>
  <c r="E38" i="3"/>
  <c r="W91" i="3"/>
  <c r="F38" i="3" s="1"/>
  <c r="Y91" i="3"/>
  <c r="X91" i="3"/>
  <c r="G38" i="3" s="1"/>
  <c r="AA196" i="10"/>
  <c r="Z196" i="10"/>
  <c r="AB196" i="10"/>
  <c r="AB134" i="3"/>
  <c r="AA134" i="3"/>
  <c r="Z134" i="3"/>
  <c r="Y79" i="3"/>
  <c r="E26" i="3"/>
  <c r="W79" i="3"/>
  <c r="F26" i="3" s="1"/>
  <c r="X79" i="3"/>
  <c r="G26" i="3" s="1"/>
  <c r="AA187" i="3"/>
  <c r="AB187" i="3"/>
  <c r="Z187" i="3"/>
  <c r="Z196" i="3"/>
  <c r="AB196" i="3"/>
  <c r="AA196" i="3"/>
  <c r="AD206" i="10"/>
  <c r="AE206" i="10"/>
  <c r="N93" i="1" s="1"/>
  <c r="S206" i="1" s="1"/>
  <c r="AC206" i="10"/>
  <c r="X133" i="10"/>
  <c r="W133" i="10"/>
  <c r="Y133" i="10"/>
  <c r="X137" i="3"/>
  <c r="Y137" i="3"/>
  <c r="W137" i="3"/>
  <c r="Y86" i="3"/>
  <c r="X86" i="3"/>
  <c r="G33" i="3" s="1"/>
  <c r="E33" i="3"/>
  <c r="W86" i="3"/>
  <c r="F33" i="3" s="1"/>
  <c r="AA198" i="3"/>
  <c r="AB198" i="3"/>
  <c r="Z198" i="3"/>
  <c r="X83" i="10"/>
  <c r="G30" i="10" s="1"/>
  <c r="E30" i="10"/>
  <c r="W83" i="10"/>
  <c r="F30" i="10" s="1"/>
  <c r="Y83" i="10"/>
  <c r="E23" i="10"/>
  <c r="X76" i="10"/>
  <c r="G23" i="10" s="1"/>
  <c r="W76" i="10"/>
  <c r="F23" i="10" s="1"/>
  <c r="Y76" i="10"/>
  <c r="Z183" i="10"/>
  <c r="AB183" i="10"/>
  <c r="AA183" i="10"/>
  <c r="Z186" i="3"/>
  <c r="AB186" i="3"/>
  <c r="AA186" i="3"/>
  <c r="Z152" i="10"/>
  <c r="AB152" i="10"/>
  <c r="AA152" i="10"/>
  <c r="AB185" i="3"/>
  <c r="AA185" i="3"/>
  <c r="Z185" i="3"/>
  <c r="E46" i="4"/>
  <c r="J99" i="4"/>
  <c r="F46" i="4" s="1"/>
  <c r="L99" i="4"/>
  <c r="K99" i="4"/>
  <c r="G46" i="4" s="1"/>
  <c r="Z89" i="10"/>
  <c r="I36" i="10" s="1"/>
  <c r="AA89" i="10"/>
  <c r="J36" i="10" s="1"/>
  <c r="H36" i="10"/>
  <c r="AB89" i="10"/>
  <c r="Y156" i="10"/>
  <c r="W156" i="10"/>
  <c r="X156" i="10"/>
  <c r="AE207" i="3"/>
  <c r="F207" i="4" s="1"/>
  <c r="AC207" i="3"/>
  <c r="AD207" i="3"/>
  <c r="Z69" i="3"/>
  <c r="I16" i="3" s="1"/>
  <c r="AA69" i="3"/>
  <c r="J16" i="3" s="1"/>
  <c r="H16" i="3"/>
  <c r="AB69" i="3"/>
  <c r="Y152" i="3"/>
  <c r="W152" i="3"/>
  <c r="X152" i="3"/>
  <c r="Y143" i="10"/>
  <c r="X143" i="10"/>
  <c r="W143" i="10"/>
  <c r="E15" i="3"/>
  <c r="X68" i="3"/>
  <c r="G15" i="3" s="1"/>
  <c r="W68" i="3"/>
  <c r="F15" i="3" s="1"/>
  <c r="Y68" i="3"/>
  <c r="X161" i="3"/>
  <c r="W161" i="3"/>
  <c r="Y161" i="3"/>
  <c r="AE181" i="10"/>
  <c r="N68" i="1" s="1"/>
  <c r="S181" i="1" s="1"/>
  <c r="AD181" i="10"/>
  <c r="AC181" i="10"/>
  <c r="AE206" i="3"/>
  <c r="F206" i="4" s="1"/>
  <c r="AD206" i="3"/>
  <c r="AC206" i="3"/>
  <c r="X77" i="10"/>
  <c r="G24" i="10" s="1"/>
  <c r="Y77" i="10"/>
  <c r="W77" i="10"/>
  <c r="F24" i="10" s="1"/>
  <c r="E24" i="10"/>
  <c r="H209" i="4"/>
  <c r="I209" i="4"/>
  <c r="G209" i="4"/>
  <c r="Y159" i="3"/>
  <c r="W159" i="3"/>
  <c r="X159" i="3"/>
  <c r="W73" i="10"/>
  <c r="F20" i="10" s="1"/>
  <c r="E20" i="10"/>
  <c r="Y73" i="10"/>
  <c r="X73" i="10"/>
  <c r="G20" i="10" s="1"/>
  <c r="Z198" i="10"/>
  <c r="AA198" i="10"/>
  <c r="AB198" i="10"/>
  <c r="AB185" i="10"/>
  <c r="AA185" i="10"/>
  <c r="Z185" i="10"/>
  <c r="AA203" i="10"/>
  <c r="AB203" i="10"/>
  <c r="Z203" i="10"/>
  <c r="X154" i="10"/>
  <c r="W154" i="10"/>
  <c r="Y154" i="10"/>
  <c r="Z180" i="3"/>
  <c r="AB180" i="3"/>
  <c r="AA180" i="3"/>
  <c r="AA200" i="3"/>
  <c r="AB200" i="3"/>
  <c r="Z200" i="3"/>
  <c r="Y144" i="10"/>
  <c r="X144" i="10"/>
  <c r="W144" i="10"/>
  <c r="W80" i="10"/>
  <c r="F27" i="10" s="1"/>
  <c r="Y80" i="10"/>
  <c r="X80" i="10"/>
  <c r="G27" i="10" s="1"/>
  <c r="E27" i="10"/>
  <c r="Z193" i="10"/>
  <c r="AA193" i="10"/>
  <c r="AB193" i="10"/>
  <c r="Y147" i="3"/>
  <c r="W147" i="3"/>
  <c r="X147" i="3"/>
  <c r="AC190" i="10"/>
  <c r="AD190" i="10"/>
  <c r="AE190" i="10"/>
  <c r="N77" i="1" s="1"/>
  <c r="S190" i="1" s="1"/>
  <c r="E17" i="10"/>
  <c r="W70" i="10"/>
  <c r="F17" i="10" s="1"/>
  <c r="Y70" i="10"/>
  <c r="X70" i="10"/>
  <c r="G17" i="10" s="1"/>
  <c r="E13" i="3"/>
  <c r="X66" i="3"/>
  <c r="G13" i="3" s="1"/>
  <c r="W66" i="3"/>
  <c r="F13" i="3" s="1"/>
  <c r="Y66" i="3"/>
  <c r="Y157" i="10"/>
  <c r="X157" i="10"/>
  <c r="W157" i="10"/>
  <c r="W145" i="10"/>
  <c r="Y145" i="10"/>
  <c r="X145" i="10"/>
  <c r="AA195" i="3"/>
  <c r="AB195" i="3"/>
  <c r="Z195" i="3"/>
  <c r="E45" i="3"/>
  <c r="X98" i="3"/>
  <c r="G45" i="3" s="1"/>
  <c r="Y98" i="3"/>
  <c r="W98" i="3"/>
  <c r="F45" i="3" s="1"/>
  <c r="Z78" i="3"/>
  <c r="I25" i="3" s="1"/>
  <c r="AA78" i="3"/>
  <c r="J25" i="3" s="1"/>
  <c r="H25" i="3"/>
  <c r="AB78" i="3"/>
  <c r="X153" i="10"/>
  <c r="W153" i="10"/>
  <c r="Y153" i="10"/>
  <c r="W140" i="10"/>
  <c r="X140" i="10"/>
  <c r="Y140" i="10"/>
  <c r="AB141" i="3"/>
  <c r="Z141" i="3"/>
  <c r="AA141" i="3"/>
  <c r="W156" i="3"/>
  <c r="X156" i="3"/>
  <c r="Y156" i="3"/>
  <c r="E22" i="10"/>
  <c r="W75" i="10"/>
  <c r="F22" i="10" s="1"/>
  <c r="Y75" i="10"/>
  <c r="X75" i="10"/>
  <c r="G22" i="10" s="1"/>
  <c r="X84" i="10"/>
  <c r="G31" i="10" s="1"/>
  <c r="W84" i="10"/>
  <c r="F31" i="10" s="1"/>
  <c r="Y84" i="10"/>
  <c r="E31" i="10"/>
  <c r="AA188" i="3"/>
  <c r="Z188" i="3"/>
  <c r="AB188" i="3"/>
  <c r="W91" i="10"/>
  <c r="F38" i="10" s="1"/>
  <c r="Y91" i="10"/>
  <c r="X91" i="10"/>
  <c r="G38" i="10" s="1"/>
  <c r="E38" i="10"/>
  <c r="AB201" i="3"/>
  <c r="AA201" i="3"/>
  <c r="Z201" i="3"/>
  <c r="X95" i="10"/>
  <c r="G42" i="10" s="1"/>
  <c r="E42" i="10"/>
  <c r="Y95" i="10"/>
  <c r="W95" i="10"/>
  <c r="F42" i="10" s="1"/>
  <c r="AB158" i="3"/>
  <c r="AA158" i="3"/>
  <c r="Z158" i="3"/>
  <c r="Y72" i="3"/>
  <c r="E19" i="3"/>
  <c r="W72" i="3"/>
  <c r="F19" i="3" s="1"/>
  <c r="X72" i="3"/>
  <c r="G19" i="3" s="1"/>
  <c r="AA71" i="3"/>
  <c r="J18" i="3" s="1"/>
  <c r="H18" i="3"/>
  <c r="AB71" i="3"/>
  <c r="Z71" i="3"/>
  <c r="I18" i="3" s="1"/>
  <c r="W141" i="10"/>
  <c r="X141" i="10"/>
  <c r="Y141" i="10"/>
  <c r="X75" i="3"/>
  <c r="G22" i="3" s="1"/>
  <c r="Y75" i="3"/>
  <c r="W75" i="3"/>
  <c r="F22" i="3" s="1"/>
  <c r="E22" i="3"/>
  <c r="E29" i="10"/>
  <c r="X82" i="10"/>
  <c r="G29" i="10" s="1"/>
  <c r="Y82" i="10"/>
  <c r="W82" i="10"/>
  <c r="F29" i="10" s="1"/>
  <c r="AE186" i="10"/>
  <c r="N73" i="1" s="1"/>
  <c r="S186" i="1" s="1"/>
  <c r="AC186" i="10"/>
  <c r="AD186" i="10"/>
  <c r="Y151" i="3"/>
  <c r="X151" i="3"/>
  <c r="W151" i="3"/>
  <c r="Y139" i="3"/>
  <c r="W139" i="3"/>
  <c r="X139" i="3"/>
  <c r="W147" i="10"/>
  <c r="X147" i="10"/>
  <c r="Y147" i="10"/>
  <c r="W90" i="10"/>
  <c r="F37" i="10" s="1"/>
  <c r="E37" i="10"/>
  <c r="X90" i="10"/>
  <c r="G37" i="10" s="1"/>
  <c r="Y90" i="10"/>
  <c r="X87" i="10"/>
  <c r="G34" i="10" s="1"/>
  <c r="Y87" i="10"/>
  <c r="W87" i="10"/>
  <c r="F34" i="10" s="1"/>
  <c r="E34" i="10"/>
  <c r="E47" i="5"/>
  <c r="Y74" i="3"/>
  <c r="E21" i="3"/>
  <c r="X74" i="3"/>
  <c r="G21" i="3" s="1"/>
  <c r="W74" i="3"/>
  <c r="F21" i="3" s="1"/>
  <c r="AB199" i="10"/>
  <c r="Z199" i="10"/>
  <c r="AA199" i="10"/>
  <c r="Y138" i="3"/>
  <c r="W138" i="3"/>
  <c r="X138" i="3"/>
  <c r="AA183" i="3"/>
  <c r="AB183" i="3"/>
  <c r="Z183" i="3"/>
  <c r="AE211" i="3"/>
  <c r="F211" i="4" s="1"/>
  <c r="AD211" i="3"/>
  <c r="AC211" i="3"/>
  <c r="X138" i="10"/>
  <c r="Y138" i="10"/>
  <c r="W138" i="10"/>
  <c r="Z187" i="10"/>
  <c r="AB187" i="10"/>
  <c r="AA187" i="10"/>
  <c r="AA137" i="10"/>
  <c r="Z137" i="10"/>
  <c r="AB137" i="10"/>
  <c r="Z92" i="3"/>
  <c r="I39" i="3" s="1"/>
  <c r="H39" i="3"/>
  <c r="AB92" i="3"/>
  <c r="AA92" i="3"/>
  <c r="J39" i="3" s="1"/>
  <c r="AE197" i="3"/>
  <c r="F197" i="4" s="1"/>
  <c r="AD197" i="3"/>
  <c r="AC197" i="3"/>
  <c r="E25" i="10"/>
  <c r="Y78" i="10"/>
  <c r="X78" i="10"/>
  <c r="G25" i="10" s="1"/>
  <c r="W78" i="10"/>
  <c r="F25" i="10" s="1"/>
  <c r="Y149" i="10"/>
  <c r="X149" i="10"/>
  <c r="W149" i="10"/>
  <c r="E35" i="3"/>
  <c r="Y88" i="3"/>
  <c r="W88" i="3"/>
  <c r="F35" i="3" s="1"/>
  <c r="X88" i="3"/>
  <c r="G35" i="3" s="1"/>
  <c r="X76" i="3"/>
  <c r="G23" i="3" s="1"/>
  <c r="Y76" i="3"/>
  <c r="W76" i="3"/>
  <c r="F23" i="3" s="1"/>
  <c r="E23" i="3"/>
  <c r="AB205" i="3"/>
  <c r="AA205" i="3"/>
  <c r="Z205" i="3"/>
  <c r="AA192" i="3"/>
  <c r="AB192" i="3"/>
  <c r="Z192" i="3"/>
  <c r="Y131" i="3"/>
  <c r="W131" i="3"/>
  <c r="X131" i="3"/>
  <c r="AC202" i="3"/>
  <c r="AE202" i="3"/>
  <c r="F202" i="4" s="1"/>
  <c r="AD202" i="3"/>
  <c r="W130" i="3"/>
  <c r="X130" i="3"/>
  <c r="Y130" i="3"/>
  <c r="AB201" i="10"/>
  <c r="AA201" i="10"/>
  <c r="Z201" i="10"/>
  <c r="W66" i="10"/>
  <c r="F13" i="10" s="1"/>
  <c r="E13" i="10"/>
  <c r="X66" i="10"/>
  <c r="G13" i="10" s="1"/>
  <c r="Y66" i="10"/>
  <c r="AA188" i="10"/>
  <c r="Z188" i="10"/>
  <c r="AB188" i="10"/>
  <c r="Z182" i="3"/>
  <c r="AA182" i="3"/>
  <c r="AB182" i="3"/>
  <c r="F51" i="11"/>
  <c r="E51" i="11"/>
  <c r="G51" i="11"/>
  <c r="N52" i="11"/>
  <c r="H20" i="3" l="1"/>
  <c r="AA73" i="3"/>
  <c r="J20" i="3" s="1"/>
  <c r="Z73" i="3"/>
  <c r="I20" i="3" s="1"/>
  <c r="AB73" i="3"/>
  <c r="AA72" i="10"/>
  <c r="J19" i="10" s="1"/>
  <c r="H19" i="10"/>
  <c r="Z72" i="10"/>
  <c r="I19" i="10" s="1"/>
  <c r="AB72" i="10"/>
  <c r="AA90" i="3"/>
  <c r="J37" i="3" s="1"/>
  <c r="Z90" i="3"/>
  <c r="I37" i="3" s="1"/>
  <c r="AB90" i="3"/>
  <c r="H37" i="3"/>
  <c r="AB85" i="10"/>
  <c r="H32" i="10"/>
  <c r="Z85" i="10"/>
  <c r="I32" i="10" s="1"/>
  <c r="AA85" i="10"/>
  <c r="J32" i="10" s="1"/>
  <c r="Z83" i="3"/>
  <c r="I30" i="3" s="1"/>
  <c r="H30" i="3"/>
  <c r="AA83" i="3"/>
  <c r="J30" i="3" s="1"/>
  <c r="AB83" i="3"/>
  <c r="H16" i="10"/>
  <c r="L164" i="6"/>
  <c r="M164" i="6" s="1"/>
  <c r="N214" i="6"/>
  <c r="N214" i="8"/>
  <c r="M214" i="8"/>
  <c r="O214" i="8"/>
  <c r="O214" i="6"/>
  <c r="P214" i="6" s="1"/>
  <c r="J164" i="8"/>
  <c r="L164" i="8"/>
  <c r="K164" i="8"/>
  <c r="E48" i="8"/>
  <c r="J101" i="8"/>
  <c r="F48" i="8" s="1"/>
  <c r="K101" i="8"/>
  <c r="G48" i="8" s="1"/>
  <c r="L101" i="8"/>
  <c r="M101" i="6"/>
  <c r="I48" i="6" s="1"/>
  <c r="H48" i="6"/>
  <c r="N101" i="6"/>
  <c r="J48" i="6" s="1"/>
  <c r="O101" i="6"/>
  <c r="M171" i="5"/>
  <c r="O171" i="5"/>
  <c r="N171" i="5"/>
  <c r="R229" i="5"/>
  <c r="P229" i="5"/>
  <c r="Q229" i="5"/>
  <c r="O155" i="14"/>
  <c r="O100" i="5"/>
  <c r="N100" i="5"/>
  <c r="J47" i="5" s="1"/>
  <c r="M100" i="5"/>
  <c r="I47" i="5" s="1"/>
  <c r="F154" i="14"/>
  <c r="H154" i="14"/>
  <c r="G154" i="14"/>
  <c r="Q212" i="4"/>
  <c r="P212" i="4"/>
  <c r="C99" i="5"/>
  <c r="F228" i="5" s="1"/>
  <c r="AD69" i="10"/>
  <c r="M16" i="10" s="1"/>
  <c r="AC69" i="10"/>
  <c r="L16" i="10" s="1"/>
  <c r="AE69" i="10"/>
  <c r="N16" i="10" s="1"/>
  <c r="K16" i="10"/>
  <c r="AE189" i="3"/>
  <c r="F189" i="4" s="1"/>
  <c r="AD189" i="3"/>
  <c r="AC189" i="3"/>
  <c r="AC88" i="10"/>
  <c r="L35" i="10" s="1"/>
  <c r="AE88" i="10"/>
  <c r="N35" i="10" s="1"/>
  <c r="AD88" i="10"/>
  <c r="M35" i="10" s="1"/>
  <c r="K35" i="10"/>
  <c r="H208" i="4"/>
  <c r="I208" i="4"/>
  <c r="G208" i="4"/>
  <c r="AD143" i="3"/>
  <c r="AC143" i="3"/>
  <c r="AE143" i="3"/>
  <c r="AD151" i="10"/>
  <c r="AE151" i="10"/>
  <c r="M88" i="1" s="1"/>
  <c r="AC151" i="10"/>
  <c r="H34" i="3"/>
  <c r="Z87" i="3"/>
  <c r="I34" i="3" s="1"/>
  <c r="AA87" i="3"/>
  <c r="J34" i="3" s="1"/>
  <c r="AB87" i="3"/>
  <c r="AE80" i="3"/>
  <c r="N27" i="3" s="1"/>
  <c r="AD80" i="3"/>
  <c r="M27" i="3" s="1"/>
  <c r="AC80" i="3"/>
  <c r="L27" i="3" s="1"/>
  <c r="K27" i="3"/>
  <c r="AC81" i="3"/>
  <c r="L28" i="3" s="1"/>
  <c r="AD81" i="3"/>
  <c r="M28" i="3" s="1"/>
  <c r="K28" i="3"/>
  <c r="AE81" i="3"/>
  <c r="N28" i="3" s="1"/>
  <c r="AC144" i="3"/>
  <c r="AE144" i="3"/>
  <c r="AD144" i="3"/>
  <c r="AB150" i="3"/>
  <c r="AA150" i="3"/>
  <c r="Z150" i="3"/>
  <c r="AE190" i="3"/>
  <c r="F190" i="4" s="1"/>
  <c r="AD190" i="3"/>
  <c r="AC190" i="3"/>
  <c r="H39" i="10"/>
  <c r="AB92" i="10"/>
  <c r="Z92" i="10"/>
  <c r="I39" i="10" s="1"/>
  <c r="AA92" i="10"/>
  <c r="J39" i="10" s="1"/>
  <c r="T194" i="1"/>
  <c r="V194" i="1"/>
  <c r="U194" i="1"/>
  <c r="Z155" i="10"/>
  <c r="AB155" i="10"/>
  <c r="AA155" i="10"/>
  <c r="T135" i="1"/>
  <c r="U135" i="1"/>
  <c r="V135" i="1"/>
  <c r="Z70" i="3"/>
  <c r="I17" i="3" s="1"/>
  <c r="AA70" i="3"/>
  <c r="J17" i="3" s="1"/>
  <c r="H17" i="3"/>
  <c r="AB70" i="3"/>
  <c r="U132" i="1"/>
  <c r="V132" i="1"/>
  <c r="T132" i="1"/>
  <c r="AD160" i="3"/>
  <c r="AE160" i="3"/>
  <c r="AC160" i="3"/>
  <c r="G90" i="4"/>
  <c r="C37" i="4" s="1"/>
  <c r="H90" i="4"/>
  <c r="D37" i="4" s="1"/>
  <c r="I90" i="4"/>
  <c r="G136" i="4"/>
  <c r="I136" i="4"/>
  <c r="H136" i="4"/>
  <c r="AB142" i="10"/>
  <c r="AA142" i="10"/>
  <c r="Z142" i="10"/>
  <c r="AB79" i="10"/>
  <c r="AA79" i="10"/>
  <c r="J26" i="10" s="1"/>
  <c r="Z79" i="10"/>
  <c r="I26" i="10" s="1"/>
  <c r="H26" i="10"/>
  <c r="AD130" i="10"/>
  <c r="AC130" i="10"/>
  <c r="AE130" i="10"/>
  <c r="M67" i="1" s="1"/>
  <c r="AD191" i="10"/>
  <c r="AC191" i="10"/>
  <c r="AE191" i="10"/>
  <c r="N78" i="1" s="1"/>
  <c r="S191" i="1" s="1"/>
  <c r="AA157" i="3"/>
  <c r="AB157" i="3"/>
  <c r="Z157" i="3"/>
  <c r="U179" i="1"/>
  <c r="T179" i="1"/>
  <c r="V179" i="1"/>
  <c r="K44" i="3"/>
  <c r="AC97" i="3"/>
  <c r="L44" i="3" s="1"/>
  <c r="AD97" i="3"/>
  <c r="M44" i="3" s="1"/>
  <c r="AE97" i="3"/>
  <c r="N44" i="3" s="1"/>
  <c r="W184" i="1"/>
  <c r="Y184" i="1"/>
  <c r="X184" i="1"/>
  <c r="X148" i="1"/>
  <c r="W148" i="1"/>
  <c r="Y148" i="1"/>
  <c r="H41" i="3"/>
  <c r="AA94" i="3"/>
  <c r="J41" i="3" s="1"/>
  <c r="AB94" i="3"/>
  <c r="Z94" i="3"/>
  <c r="I41" i="3" s="1"/>
  <c r="S10" i="11"/>
  <c r="AE67" i="10"/>
  <c r="N14" i="10" s="1"/>
  <c r="K14" i="10"/>
  <c r="AC67" i="10"/>
  <c r="L14" i="10" s="1"/>
  <c r="AD67" i="10"/>
  <c r="M14" i="10" s="1"/>
  <c r="AA197" i="1"/>
  <c r="Z197" i="1"/>
  <c r="AB197" i="1"/>
  <c r="AA133" i="3"/>
  <c r="AB133" i="3"/>
  <c r="Z133" i="3"/>
  <c r="U208" i="1"/>
  <c r="V208" i="1"/>
  <c r="T208" i="1"/>
  <c r="I153" i="4"/>
  <c r="G153" i="4"/>
  <c r="H153" i="4"/>
  <c r="H73" i="4"/>
  <c r="D20" i="4" s="1"/>
  <c r="G73" i="4"/>
  <c r="C20" i="4" s="1"/>
  <c r="I73" i="4"/>
  <c r="AC188" i="10"/>
  <c r="AD188" i="10"/>
  <c r="AE188" i="10"/>
  <c r="N75" i="1" s="1"/>
  <c r="S188" i="1" s="1"/>
  <c r="AD192" i="3"/>
  <c r="AC192" i="3"/>
  <c r="AE192" i="3"/>
  <c r="F192" i="4" s="1"/>
  <c r="AC205" i="3"/>
  <c r="AD205" i="3"/>
  <c r="AE205" i="3"/>
  <c r="F205" i="4" s="1"/>
  <c r="AE199" i="10"/>
  <c r="N86" i="1" s="1"/>
  <c r="S199" i="1" s="1"/>
  <c r="AC199" i="10"/>
  <c r="AD199" i="10"/>
  <c r="AB74" i="3"/>
  <c r="H21" i="3"/>
  <c r="Z74" i="3"/>
  <c r="I21" i="3" s="1"/>
  <c r="AA74" i="3"/>
  <c r="J21" i="3" s="1"/>
  <c r="Z90" i="10"/>
  <c r="I37" i="10" s="1"/>
  <c r="H37" i="10"/>
  <c r="AA90" i="10"/>
  <c r="J37" i="10" s="1"/>
  <c r="AB90" i="10"/>
  <c r="T186" i="1"/>
  <c r="U186" i="1"/>
  <c r="V186" i="1"/>
  <c r="AA141" i="10"/>
  <c r="AB141" i="10"/>
  <c r="Z141" i="10"/>
  <c r="AD71" i="3"/>
  <c r="M18" i="3" s="1"/>
  <c r="K18" i="3"/>
  <c r="AC71" i="3"/>
  <c r="L18" i="3" s="1"/>
  <c r="AE71" i="3"/>
  <c r="N18" i="3" s="1"/>
  <c r="AD201" i="3"/>
  <c r="AE201" i="3"/>
  <c r="F201" i="4" s="1"/>
  <c r="AC201" i="3"/>
  <c r="AE188" i="3"/>
  <c r="F188" i="4" s="1"/>
  <c r="AC188" i="3"/>
  <c r="AD188" i="3"/>
  <c r="AA84" i="10"/>
  <c r="J31" i="10" s="1"/>
  <c r="AB84" i="10"/>
  <c r="Z84" i="10"/>
  <c r="I31" i="10" s="1"/>
  <c r="H31" i="10"/>
  <c r="H27" i="10"/>
  <c r="Z80" i="10"/>
  <c r="I27" i="10" s="1"/>
  <c r="AA80" i="10"/>
  <c r="J27" i="10" s="1"/>
  <c r="AB80" i="10"/>
  <c r="AB144" i="10"/>
  <c r="AA144" i="10"/>
  <c r="Z144" i="10"/>
  <c r="AD180" i="3"/>
  <c r="AC180" i="3"/>
  <c r="AE180" i="3"/>
  <c r="F180" i="4" s="1"/>
  <c r="J209" i="4"/>
  <c r="K209" i="4"/>
  <c r="L209" i="4"/>
  <c r="AA77" i="10"/>
  <c r="J24" i="10" s="1"/>
  <c r="H24" i="10"/>
  <c r="AB77" i="10"/>
  <c r="Z77" i="10"/>
  <c r="I24" i="10" s="1"/>
  <c r="H15" i="3"/>
  <c r="Z68" i="3"/>
  <c r="I15" i="3" s="1"/>
  <c r="AA68" i="3"/>
  <c r="J15" i="3" s="1"/>
  <c r="AB68" i="3"/>
  <c r="I207" i="4"/>
  <c r="G207" i="4"/>
  <c r="H207" i="4"/>
  <c r="AD89" i="10"/>
  <c r="M36" i="10" s="1"/>
  <c r="K36" i="10"/>
  <c r="AC89" i="10"/>
  <c r="L36" i="10" s="1"/>
  <c r="AE89" i="10"/>
  <c r="N36" i="10" s="1"/>
  <c r="AE152" i="10"/>
  <c r="M89" i="1" s="1"/>
  <c r="AC152" i="10"/>
  <c r="AD152" i="10"/>
  <c r="H23" i="10"/>
  <c r="Z76" i="10"/>
  <c r="I23" i="10" s="1"/>
  <c r="AB76" i="10"/>
  <c r="AA76" i="10"/>
  <c r="J23" i="10" s="1"/>
  <c r="AC198" i="3"/>
  <c r="AE198" i="3"/>
  <c r="F198" i="4" s="1"/>
  <c r="AD198" i="3"/>
  <c r="AC196" i="3"/>
  <c r="AE196" i="3"/>
  <c r="F196" i="4" s="1"/>
  <c r="AD196" i="3"/>
  <c r="AB67" i="3"/>
  <c r="Z67" i="3"/>
  <c r="I14" i="3" s="1"/>
  <c r="H14" i="3"/>
  <c r="AA67" i="3"/>
  <c r="J14" i="3" s="1"/>
  <c r="AD191" i="3"/>
  <c r="AC191" i="3"/>
  <c r="AE191" i="3"/>
  <c r="F191" i="4" s="1"/>
  <c r="AE182" i="10"/>
  <c r="N69" i="1" s="1"/>
  <c r="AC182" i="10"/>
  <c r="AD182" i="10"/>
  <c r="I184" i="4"/>
  <c r="G184" i="4"/>
  <c r="H184" i="4"/>
  <c r="AE180" i="10"/>
  <c r="N67" i="1" s="1"/>
  <c r="S180" i="1" s="1"/>
  <c r="AC180" i="10"/>
  <c r="AD180" i="10"/>
  <c r="AE145" i="3"/>
  <c r="AC145" i="3"/>
  <c r="AD145" i="3"/>
  <c r="AB134" i="10"/>
  <c r="AA134" i="10"/>
  <c r="Z134" i="10"/>
  <c r="AC200" i="10"/>
  <c r="AE200" i="10"/>
  <c r="N87" i="1" s="1"/>
  <c r="S200" i="1" s="1"/>
  <c r="AD200" i="10"/>
  <c r="AE204" i="10"/>
  <c r="N91" i="1" s="1"/>
  <c r="S204" i="1" s="1"/>
  <c r="AD204" i="10"/>
  <c r="AC204" i="10"/>
  <c r="AE85" i="3"/>
  <c r="N32" i="3" s="1"/>
  <c r="AC85" i="3"/>
  <c r="L32" i="3" s="1"/>
  <c r="AD85" i="3"/>
  <c r="M32" i="3" s="1"/>
  <c r="K32" i="3"/>
  <c r="AE181" i="3"/>
  <c r="F181" i="4" s="1"/>
  <c r="AD181" i="3"/>
  <c r="AC181" i="3"/>
  <c r="H193" i="4"/>
  <c r="G193" i="4"/>
  <c r="I193" i="4"/>
  <c r="Z142" i="3"/>
  <c r="AB142" i="3"/>
  <c r="AA142" i="3"/>
  <c r="AB129" i="3"/>
  <c r="Z129" i="3"/>
  <c r="AA129" i="3"/>
  <c r="Z149" i="3"/>
  <c r="AB149" i="3"/>
  <c r="AA149" i="3"/>
  <c r="AA130" i="3"/>
  <c r="AB130" i="3"/>
  <c r="Z130" i="3"/>
  <c r="G202" i="4"/>
  <c r="I202" i="4"/>
  <c r="H202" i="4"/>
  <c r="AC92" i="3"/>
  <c r="L39" i="3" s="1"/>
  <c r="AE92" i="3"/>
  <c r="N39" i="3" s="1"/>
  <c r="K39" i="3"/>
  <c r="AD92" i="3"/>
  <c r="M39" i="3" s="1"/>
  <c r="AA138" i="10"/>
  <c r="AB138" i="10"/>
  <c r="Z138" i="10"/>
  <c r="G211" i="4"/>
  <c r="I211" i="4"/>
  <c r="H211" i="4"/>
  <c r="Z87" i="10"/>
  <c r="I34" i="10" s="1"/>
  <c r="H34" i="10"/>
  <c r="AA87" i="10"/>
  <c r="J34" i="10" s="1"/>
  <c r="AB87" i="10"/>
  <c r="AA139" i="3"/>
  <c r="AB139" i="3"/>
  <c r="Z139" i="3"/>
  <c r="AA95" i="10"/>
  <c r="J42" i="10" s="1"/>
  <c r="Z95" i="10"/>
  <c r="I42" i="10" s="1"/>
  <c r="H42" i="10"/>
  <c r="AB95" i="10"/>
  <c r="AB75" i="10"/>
  <c r="AA75" i="10"/>
  <c r="J22" i="10" s="1"/>
  <c r="Z75" i="10"/>
  <c r="I22" i="10" s="1"/>
  <c r="H22" i="10"/>
  <c r="AD141" i="3"/>
  <c r="AC141" i="3"/>
  <c r="AE141" i="3"/>
  <c r="Z140" i="10"/>
  <c r="AA140" i="10"/>
  <c r="AB140" i="10"/>
  <c r="Z70" i="10"/>
  <c r="I17" i="10" s="1"/>
  <c r="AB70" i="10"/>
  <c r="H17" i="10"/>
  <c r="AA70" i="10"/>
  <c r="J17" i="10" s="1"/>
  <c r="AC193" i="10"/>
  <c r="AE193" i="10"/>
  <c r="N80" i="1" s="1"/>
  <c r="S193" i="1" s="1"/>
  <c r="AD193" i="10"/>
  <c r="AA159" i="3"/>
  <c r="AB159" i="3"/>
  <c r="Z159" i="3"/>
  <c r="I206" i="4"/>
  <c r="G206" i="4"/>
  <c r="H206" i="4"/>
  <c r="AB161" i="3"/>
  <c r="AA161" i="3"/>
  <c r="Z161" i="3"/>
  <c r="AA156" i="10"/>
  <c r="AB156" i="10"/>
  <c r="Z156" i="10"/>
  <c r="AD186" i="3"/>
  <c r="AE186" i="3"/>
  <c r="F186" i="4" s="1"/>
  <c r="AC186" i="3"/>
  <c r="H30" i="10"/>
  <c r="AA83" i="10"/>
  <c r="J30" i="10" s="1"/>
  <c r="AB83" i="10"/>
  <c r="Z83" i="10"/>
  <c r="I30" i="10" s="1"/>
  <c r="AA137" i="3"/>
  <c r="AB137" i="3"/>
  <c r="Z137" i="3"/>
  <c r="AD192" i="10"/>
  <c r="AE192" i="10"/>
  <c r="N79" i="1" s="1"/>
  <c r="S192" i="1" s="1"/>
  <c r="AC192" i="10"/>
  <c r="AB77" i="3"/>
  <c r="Z77" i="3"/>
  <c r="I24" i="3" s="1"/>
  <c r="AA77" i="3"/>
  <c r="J24" i="3" s="1"/>
  <c r="H24" i="3"/>
  <c r="H179" i="4"/>
  <c r="I179" i="4"/>
  <c r="G179" i="4"/>
  <c r="Z68" i="10"/>
  <c r="I15" i="10" s="1"/>
  <c r="AB68" i="10"/>
  <c r="H15" i="10"/>
  <c r="AA68" i="10"/>
  <c r="J15" i="10" s="1"/>
  <c r="AA84" i="3"/>
  <c r="J31" i="3" s="1"/>
  <c r="AB84" i="3"/>
  <c r="H31" i="3"/>
  <c r="Z84" i="3"/>
  <c r="I31" i="3" s="1"/>
  <c r="AA150" i="10"/>
  <c r="Z150" i="10"/>
  <c r="AB150" i="10"/>
  <c r="AA71" i="10"/>
  <c r="J18" i="10" s="1"/>
  <c r="Z71" i="10"/>
  <c r="I18" i="10" s="1"/>
  <c r="H18" i="10"/>
  <c r="AB71" i="10"/>
  <c r="AC204" i="3"/>
  <c r="AD204" i="3"/>
  <c r="AE204" i="3"/>
  <c r="F204" i="4" s="1"/>
  <c r="AD205" i="10"/>
  <c r="AC205" i="10"/>
  <c r="AE205" i="10"/>
  <c r="N92" i="1" s="1"/>
  <c r="S205" i="1" s="1"/>
  <c r="AA96" i="3"/>
  <c r="J43" i="3" s="1"/>
  <c r="Z96" i="3"/>
  <c r="I43" i="3" s="1"/>
  <c r="H43" i="3"/>
  <c r="AB96" i="3"/>
  <c r="AD194" i="3"/>
  <c r="AE194" i="3"/>
  <c r="F194" i="4" s="1"/>
  <c r="AC194" i="3"/>
  <c r="AB93" i="10"/>
  <c r="AA93" i="10"/>
  <c r="J40" i="10" s="1"/>
  <c r="Z93" i="10"/>
  <c r="I40" i="10" s="1"/>
  <c r="H40" i="10"/>
  <c r="AB129" i="10"/>
  <c r="AA129" i="10"/>
  <c r="Z129" i="10"/>
  <c r="F146" i="4"/>
  <c r="F83" i="4"/>
  <c r="AA140" i="3"/>
  <c r="Z140" i="3"/>
  <c r="AB140" i="3"/>
  <c r="AC95" i="3"/>
  <c r="L42" i="3" s="1"/>
  <c r="K42" i="3"/>
  <c r="AE95" i="3"/>
  <c r="N42" i="3" s="1"/>
  <c r="AD95" i="3"/>
  <c r="M42" i="3" s="1"/>
  <c r="AE201" i="10"/>
  <c r="N88" i="1" s="1"/>
  <c r="S201" i="1" s="1"/>
  <c r="AC201" i="10"/>
  <c r="AD201" i="10"/>
  <c r="AA131" i="3"/>
  <c r="Z131" i="3"/>
  <c r="AB131" i="3"/>
  <c r="H23" i="3"/>
  <c r="Z76" i="3"/>
  <c r="I23" i="3" s="1"/>
  <c r="AA76" i="3"/>
  <c r="J23" i="3" s="1"/>
  <c r="AB76" i="3"/>
  <c r="H35" i="3"/>
  <c r="AB88" i="3"/>
  <c r="AA88" i="3"/>
  <c r="J35" i="3" s="1"/>
  <c r="Z88" i="3"/>
  <c r="I35" i="3" s="1"/>
  <c r="AA149" i="10"/>
  <c r="Z149" i="10"/>
  <c r="AB149" i="10"/>
  <c r="AD137" i="10"/>
  <c r="AC137" i="10"/>
  <c r="AE137" i="10"/>
  <c r="M74" i="1" s="1"/>
  <c r="H47" i="5"/>
  <c r="Z147" i="10"/>
  <c r="AA147" i="10"/>
  <c r="AB147" i="10"/>
  <c r="AB151" i="3"/>
  <c r="AA151" i="3"/>
  <c r="Z151" i="3"/>
  <c r="H22" i="3"/>
  <c r="Z75" i="3"/>
  <c r="I22" i="3" s="1"/>
  <c r="AA75" i="3"/>
  <c r="J22" i="3" s="1"/>
  <c r="AB75" i="3"/>
  <c r="Z72" i="3"/>
  <c r="I19" i="3" s="1"/>
  <c r="AA72" i="3"/>
  <c r="J19" i="3" s="1"/>
  <c r="AB72" i="3"/>
  <c r="H19" i="3"/>
  <c r="Z91" i="10"/>
  <c r="I38" i="10" s="1"/>
  <c r="H38" i="10"/>
  <c r="AB91" i="10"/>
  <c r="AA91" i="10"/>
  <c r="J38" i="10" s="1"/>
  <c r="Z156" i="3"/>
  <c r="AB156" i="3"/>
  <c r="AA156" i="3"/>
  <c r="Z153" i="10"/>
  <c r="AA153" i="10"/>
  <c r="AB153" i="10"/>
  <c r="Z98" i="3"/>
  <c r="I45" i="3" s="1"/>
  <c r="AA98" i="3"/>
  <c r="J45" i="3" s="1"/>
  <c r="AB98" i="3"/>
  <c r="H45" i="3"/>
  <c r="AE195" i="3"/>
  <c r="F195" i="4" s="1"/>
  <c r="AC195" i="3"/>
  <c r="AD195" i="3"/>
  <c r="AB66" i="3"/>
  <c r="AA66" i="3"/>
  <c r="J13" i="3" s="1"/>
  <c r="H13" i="3"/>
  <c r="Z66" i="3"/>
  <c r="I13" i="3" s="1"/>
  <c r="AB147" i="3"/>
  <c r="Z147" i="3"/>
  <c r="AA147" i="3"/>
  <c r="AD200" i="3"/>
  <c r="AC200" i="3"/>
  <c r="AE200" i="3"/>
  <c r="F200" i="4" s="1"/>
  <c r="AB154" i="10"/>
  <c r="AA154" i="10"/>
  <c r="Z154" i="10"/>
  <c r="AC198" i="10"/>
  <c r="AD198" i="10"/>
  <c r="AE198" i="10"/>
  <c r="N85" i="1" s="1"/>
  <c r="H20" i="10"/>
  <c r="AB73" i="10"/>
  <c r="Z73" i="10"/>
  <c r="I20" i="10" s="1"/>
  <c r="AA73" i="10"/>
  <c r="J20" i="10" s="1"/>
  <c r="U181" i="1"/>
  <c r="T181" i="1"/>
  <c r="V181" i="1"/>
  <c r="AA143" i="10"/>
  <c r="Z143" i="10"/>
  <c r="AB143" i="10"/>
  <c r="AC69" i="3"/>
  <c r="L16" i="3" s="1"/>
  <c r="AE69" i="3"/>
  <c r="N16" i="3" s="1"/>
  <c r="AD69" i="3"/>
  <c r="M16" i="3" s="1"/>
  <c r="K16" i="3"/>
  <c r="AE185" i="3"/>
  <c r="F185" i="4" s="1"/>
  <c r="AC185" i="3"/>
  <c r="AD185" i="3"/>
  <c r="AE183" i="10"/>
  <c r="N70" i="1" s="1"/>
  <c r="S183" i="1" s="1"/>
  <c r="AC183" i="10"/>
  <c r="AD183" i="10"/>
  <c r="AA79" i="3"/>
  <c r="J26" i="3" s="1"/>
  <c r="AB79" i="3"/>
  <c r="Z79" i="3"/>
  <c r="I26" i="3" s="1"/>
  <c r="H26" i="3"/>
  <c r="AA89" i="3"/>
  <c r="J36" i="3" s="1"/>
  <c r="Z89" i="3"/>
  <c r="I36" i="3" s="1"/>
  <c r="AB89" i="3"/>
  <c r="H36" i="3"/>
  <c r="Z135" i="3"/>
  <c r="AB135" i="3"/>
  <c r="AA135" i="3"/>
  <c r="Z139" i="10"/>
  <c r="AB139" i="10"/>
  <c r="AA139" i="10"/>
  <c r="AB146" i="10"/>
  <c r="Z146" i="10"/>
  <c r="AA146" i="10"/>
  <c r="AA154" i="3"/>
  <c r="Z154" i="3"/>
  <c r="AB154" i="3"/>
  <c r="AE189" i="10"/>
  <c r="N76" i="1" s="1"/>
  <c r="S189" i="1" s="1"/>
  <c r="AD189" i="10"/>
  <c r="AC189" i="10"/>
  <c r="AA136" i="10"/>
  <c r="Z136" i="10"/>
  <c r="AB136" i="10"/>
  <c r="M162" i="4"/>
  <c r="O162" i="4"/>
  <c r="N162" i="4"/>
  <c r="AB131" i="10"/>
  <c r="Z131" i="10"/>
  <c r="AA131" i="10"/>
  <c r="AA94" i="10"/>
  <c r="J41" i="10" s="1"/>
  <c r="Z94" i="10"/>
  <c r="I41" i="10" s="1"/>
  <c r="AB94" i="10"/>
  <c r="H41" i="10"/>
  <c r="AD203" i="3"/>
  <c r="AE203" i="3"/>
  <c r="F203" i="4" s="1"/>
  <c r="AC203" i="3"/>
  <c r="AD148" i="3"/>
  <c r="AE148" i="3"/>
  <c r="AC148" i="3"/>
  <c r="H28" i="10"/>
  <c r="AA81" i="10"/>
  <c r="J28" i="10" s="1"/>
  <c r="Z81" i="10"/>
  <c r="I28" i="10" s="1"/>
  <c r="AB81" i="10"/>
  <c r="AD82" i="3"/>
  <c r="M29" i="3" s="1"/>
  <c r="AE82" i="3"/>
  <c r="N29" i="3" s="1"/>
  <c r="K29" i="3"/>
  <c r="AC82" i="3"/>
  <c r="L29" i="3" s="1"/>
  <c r="AD182" i="3"/>
  <c r="AC182" i="3"/>
  <c r="AE182" i="3"/>
  <c r="F182" i="4" s="1"/>
  <c r="Z66" i="10"/>
  <c r="I13" i="10" s="1"/>
  <c r="AA66" i="10"/>
  <c r="J13" i="10" s="1"/>
  <c r="AB66" i="10"/>
  <c r="H13" i="10"/>
  <c r="Z78" i="10"/>
  <c r="I25" i="10" s="1"/>
  <c r="H25" i="10"/>
  <c r="AB78" i="10"/>
  <c r="AA78" i="10"/>
  <c r="J25" i="10" s="1"/>
  <c r="G197" i="4"/>
  <c r="H197" i="4"/>
  <c r="I197" i="4"/>
  <c r="AD187" i="10"/>
  <c r="AE187" i="10"/>
  <c r="N74" i="1" s="1"/>
  <c r="S187" i="1" s="1"/>
  <c r="AC187" i="10"/>
  <c r="AE183" i="3"/>
  <c r="F183" i="4" s="1"/>
  <c r="AC183" i="3"/>
  <c r="AD183" i="3"/>
  <c r="AA138" i="3"/>
  <c r="Z138" i="3"/>
  <c r="AB138" i="3"/>
  <c r="H29" i="10"/>
  <c r="AA82" i="10"/>
  <c r="J29" i="10" s="1"/>
  <c r="AB82" i="10"/>
  <c r="Z82" i="10"/>
  <c r="I29" i="10" s="1"/>
  <c r="AC158" i="3"/>
  <c r="AE158" i="3"/>
  <c r="AD158" i="3"/>
  <c r="K25" i="3"/>
  <c r="AC78" i="3"/>
  <c r="L25" i="3" s="1"/>
  <c r="AD78" i="3"/>
  <c r="M25" i="3" s="1"/>
  <c r="AE78" i="3"/>
  <c r="N25" i="3" s="1"/>
  <c r="AA145" i="10"/>
  <c r="AB145" i="10"/>
  <c r="Z145" i="10"/>
  <c r="Z157" i="10"/>
  <c r="AA157" i="10"/>
  <c r="AB157" i="10"/>
  <c r="T190" i="1"/>
  <c r="V190" i="1"/>
  <c r="U190" i="1"/>
  <c r="AE203" i="10"/>
  <c r="N90" i="1" s="1"/>
  <c r="S203" i="1" s="1"/>
  <c r="AD203" i="10"/>
  <c r="AC203" i="10"/>
  <c r="AE185" i="10"/>
  <c r="N72" i="1" s="1"/>
  <c r="AD185" i="10"/>
  <c r="AC185" i="10"/>
  <c r="Z152" i="3"/>
  <c r="AA152" i="3"/>
  <c r="AB152" i="3"/>
  <c r="N99" i="4"/>
  <c r="J46" i="4" s="1"/>
  <c r="H46" i="4"/>
  <c r="O99" i="4"/>
  <c r="M99" i="4"/>
  <c r="I46" i="4" s="1"/>
  <c r="Z86" i="3"/>
  <c r="I33" i="3" s="1"/>
  <c r="AA86" i="3"/>
  <c r="J33" i="3" s="1"/>
  <c r="H33" i="3"/>
  <c r="AB86" i="3"/>
  <c r="AB133" i="10"/>
  <c r="AA133" i="10"/>
  <c r="Z133" i="10"/>
  <c r="V206" i="1"/>
  <c r="U206" i="1"/>
  <c r="T206" i="1"/>
  <c r="AE187" i="3"/>
  <c r="F187" i="4" s="1"/>
  <c r="AD187" i="3"/>
  <c r="AC187" i="3"/>
  <c r="AD134" i="3"/>
  <c r="AE134" i="3"/>
  <c r="AC134" i="3"/>
  <c r="AD196" i="10"/>
  <c r="AC196" i="10"/>
  <c r="AE196" i="10"/>
  <c r="N83" i="1" s="1"/>
  <c r="S196" i="1" s="1"/>
  <c r="AB91" i="3"/>
  <c r="Z91" i="3"/>
  <c r="I38" i="3" s="1"/>
  <c r="H38" i="3"/>
  <c r="AA91" i="3"/>
  <c r="J38" i="3" s="1"/>
  <c r="AD207" i="10"/>
  <c r="AE207" i="10"/>
  <c r="N94" i="1" s="1"/>
  <c r="S207" i="1" s="1"/>
  <c r="AC207" i="10"/>
  <c r="AA159" i="1"/>
  <c r="Z159" i="1"/>
  <c r="AB159" i="1"/>
  <c r="AC195" i="10"/>
  <c r="AD195" i="10"/>
  <c r="AE195" i="10"/>
  <c r="N82" i="1" s="1"/>
  <c r="S195" i="1" s="1"/>
  <c r="AB86" i="10"/>
  <c r="Z86" i="10"/>
  <c r="I33" i="10" s="1"/>
  <c r="H33" i="10"/>
  <c r="AA86" i="10"/>
  <c r="J33" i="10" s="1"/>
  <c r="Z93" i="3"/>
  <c r="I40" i="3" s="1"/>
  <c r="AA93" i="3"/>
  <c r="J40" i="3" s="1"/>
  <c r="AB93" i="3"/>
  <c r="H40" i="3"/>
  <c r="J210" i="4"/>
  <c r="L210" i="4"/>
  <c r="K210" i="4"/>
  <c r="AC132" i="3"/>
  <c r="AD132" i="3"/>
  <c r="AE132" i="3"/>
  <c r="K21" i="10"/>
  <c r="AD74" i="10"/>
  <c r="M21" i="10" s="1"/>
  <c r="AE74" i="10"/>
  <c r="N21" i="10" s="1"/>
  <c r="AC74" i="10"/>
  <c r="L21" i="10" s="1"/>
  <c r="H199" i="4"/>
  <c r="I199" i="4"/>
  <c r="G199" i="4"/>
  <c r="AA96" i="1"/>
  <c r="J43" i="1" s="1"/>
  <c r="AB96" i="1"/>
  <c r="H43" i="1"/>
  <c r="Z96" i="1"/>
  <c r="I43" i="1" s="1"/>
  <c r="AC155" i="3"/>
  <c r="AE155" i="3"/>
  <c r="AD155" i="3"/>
  <c r="AB158" i="10"/>
  <c r="AA158" i="10"/>
  <c r="Z158" i="10"/>
  <c r="AD202" i="10"/>
  <c r="AE202" i="10"/>
  <c r="N89" i="1" s="1"/>
  <c r="S202" i="1" s="1"/>
  <c r="AC202" i="10"/>
  <c r="I51" i="11"/>
  <c r="H51" i="11"/>
  <c r="J51" i="11"/>
  <c r="S198" i="1" l="1"/>
  <c r="T198" i="1" s="1"/>
  <c r="S85" i="1"/>
  <c r="B32" i="1"/>
  <c r="AE90" i="3"/>
  <c r="N37" i="3" s="1"/>
  <c r="K37" i="3"/>
  <c r="AC90" i="3"/>
  <c r="L37" i="3" s="1"/>
  <c r="AD90" i="3"/>
  <c r="M37" i="3" s="1"/>
  <c r="K32" i="10"/>
  <c r="AE85" i="10"/>
  <c r="N32" i="10" s="1"/>
  <c r="AC85" i="10"/>
  <c r="L32" i="10" s="1"/>
  <c r="AD85" i="10"/>
  <c r="M32" i="10" s="1"/>
  <c r="S185" i="1"/>
  <c r="B19" i="1"/>
  <c r="S72" i="1"/>
  <c r="S182" i="1"/>
  <c r="T182" i="1" s="1"/>
  <c r="S69" i="1"/>
  <c r="B16" i="1"/>
  <c r="AC83" i="3"/>
  <c r="L30" i="3" s="1"/>
  <c r="AE83" i="3"/>
  <c r="N30" i="3" s="1"/>
  <c r="AD83" i="3"/>
  <c r="M30" i="3" s="1"/>
  <c r="K30" i="3"/>
  <c r="AC72" i="10"/>
  <c r="L19" i="10" s="1"/>
  <c r="K19" i="10"/>
  <c r="AD72" i="10"/>
  <c r="M19" i="10" s="1"/>
  <c r="AE72" i="10"/>
  <c r="N19" i="10" s="1"/>
  <c r="AD73" i="3"/>
  <c r="M20" i="3" s="1"/>
  <c r="K20" i="3"/>
  <c r="AC73" i="3"/>
  <c r="L20" i="3" s="1"/>
  <c r="AE73" i="3"/>
  <c r="N20" i="3" s="1"/>
  <c r="N164" i="6"/>
  <c r="O164" i="6"/>
  <c r="R164" i="6" s="1"/>
  <c r="B101" i="7" s="1"/>
  <c r="R214" i="6"/>
  <c r="C101" i="7" s="1"/>
  <c r="F214" i="7" s="1"/>
  <c r="H214" i="7" s="1"/>
  <c r="Q214" i="6"/>
  <c r="C100" i="6"/>
  <c r="F213" i="6" s="1"/>
  <c r="I213" i="6" s="1"/>
  <c r="C100" i="8"/>
  <c r="F213" i="8" s="1"/>
  <c r="O164" i="8"/>
  <c r="N164" i="8"/>
  <c r="M164" i="8"/>
  <c r="O101" i="8"/>
  <c r="M101" i="8"/>
  <c r="I48" i="8" s="1"/>
  <c r="H48" i="8"/>
  <c r="N101" i="8"/>
  <c r="J48" i="8" s="1"/>
  <c r="P214" i="8"/>
  <c r="R214" i="8"/>
  <c r="Q214" i="8"/>
  <c r="K48" i="6"/>
  <c r="R101" i="6"/>
  <c r="N48" i="6" s="1"/>
  <c r="P101" i="6"/>
  <c r="L48" i="6" s="1"/>
  <c r="Q101" i="6"/>
  <c r="M48" i="6" s="1"/>
  <c r="I228" i="5"/>
  <c r="H228" i="5"/>
  <c r="G228" i="5"/>
  <c r="Q171" i="5"/>
  <c r="R171" i="5"/>
  <c r="P171" i="5"/>
  <c r="Q100" i="5"/>
  <c r="M47" i="5" s="1"/>
  <c r="P100" i="5"/>
  <c r="L47" i="5" s="1"/>
  <c r="R100" i="5"/>
  <c r="J154" i="14"/>
  <c r="I154" i="14"/>
  <c r="K154" i="14"/>
  <c r="G189" i="4"/>
  <c r="I189" i="4"/>
  <c r="H189" i="4"/>
  <c r="J153" i="4"/>
  <c r="L153" i="4"/>
  <c r="K153" i="4"/>
  <c r="AC133" i="3"/>
  <c r="AE133" i="3"/>
  <c r="AD133" i="3"/>
  <c r="K41" i="3"/>
  <c r="AE94" i="3"/>
  <c r="N41" i="3" s="1"/>
  <c r="AD94" i="3"/>
  <c r="M41" i="3" s="1"/>
  <c r="AC94" i="3"/>
  <c r="L41" i="3" s="1"/>
  <c r="AD79" i="10"/>
  <c r="M26" i="10" s="1"/>
  <c r="K26" i="10"/>
  <c r="AE79" i="10"/>
  <c r="N26" i="10" s="1"/>
  <c r="AC79" i="10"/>
  <c r="L26" i="10" s="1"/>
  <c r="AC70" i="3"/>
  <c r="L17" i="3" s="1"/>
  <c r="K17" i="3"/>
  <c r="AE70" i="3"/>
  <c r="N17" i="3" s="1"/>
  <c r="AD70" i="3"/>
  <c r="M17" i="3" s="1"/>
  <c r="X135" i="1"/>
  <c r="Y135" i="1"/>
  <c r="W135" i="1"/>
  <c r="AE155" i="10"/>
  <c r="M92" i="1" s="1"/>
  <c r="AD155" i="10"/>
  <c r="AC155" i="10"/>
  <c r="F144" i="4"/>
  <c r="F81" i="4"/>
  <c r="AD87" i="3"/>
  <c r="M34" i="3" s="1"/>
  <c r="K34" i="3"/>
  <c r="AE87" i="3"/>
  <c r="N34" i="3" s="1"/>
  <c r="AC87" i="3"/>
  <c r="L34" i="3" s="1"/>
  <c r="K73" i="4"/>
  <c r="G20" i="4" s="1"/>
  <c r="J73" i="4"/>
  <c r="F20" i="4" s="1"/>
  <c r="E20" i="4"/>
  <c r="L73" i="4"/>
  <c r="AB148" i="1"/>
  <c r="Z148" i="1"/>
  <c r="AA148" i="1"/>
  <c r="AA184" i="1"/>
  <c r="Z184" i="1"/>
  <c r="AB184" i="1"/>
  <c r="T191" i="1"/>
  <c r="U191" i="1"/>
  <c r="V191" i="1"/>
  <c r="AD142" i="10"/>
  <c r="AE142" i="10"/>
  <c r="M79" i="1" s="1"/>
  <c r="AC142" i="10"/>
  <c r="J90" i="4"/>
  <c r="F37" i="4" s="1"/>
  <c r="E37" i="4"/>
  <c r="L90" i="4"/>
  <c r="K90" i="4"/>
  <c r="G37" i="4" s="1"/>
  <c r="F160" i="4"/>
  <c r="F97" i="4"/>
  <c r="Y194" i="1"/>
  <c r="X194" i="1"/>
  <c r="W194" i="1"/>
  <c r="AD92" i="10"/>
  <c r="M39" i="10" s="1"/>
  <c r="K39" i="10"/>
  <c r="AC92" i="10"/>
  <c r="L39" i="10" s="1"/>
  <c r="AE92" i="10"/>
  <c r="N39" i="10" s="1"/>
  <c r="G190" i="4"/>
  <c r="H190" i="4"/>
  <c r="I190" i="4"/>
  <c r="F143" i="4"/>
  <c r="F80" i="4"/>
  <c r="K208" i="4"/>
  <c r="L208" i="4"/>
  <c r="J208" i="4"/>
  <c r="Y208" i="1"/>
  <c r="W208" i="1"/>
  <c r="X208" i="1"/>
  <c r="AD197" i="1"/>
  <c r="AE197" i="1"/>
  <c r="AC197" i="1"/>
  <c r="S130" i="1"/>
  <c r="S67" i="1"/>
  <c r="B14" i="1"/>
  <c r="Y132" i="1"/>
  <c r="W132" i="1"/>
  <c r="X132" i="1"/>
  <c r="AD150" i="3"/>
  <c r="AC150" i="3"/>
  <c r="AE150" i="3"/>
  <c r="T10" i="11"/>
  <c r="Y179" i="1"/>
  <c r="W179" i="1"/>
  <c r="X179" i="1"/>
  <c r="AD157" i="3"/>
  <c r="AC157" i="3"/>
  <c r="AE157" i="3"/>
  <c r="K136" i="4"/>
  <c r="L136" i="4"/>
  <c r="J136" i="4"/>
  <c r="B35" i="1"/>
  <c r="S151" i="1"/>
  <c r="S88" i="1"/>
  <c r="F92" i="4"/>
  <c r="F155" i="4"/>
  <c r="AD96" i="1"/>
  <c r="M43" i="1" s="1"/>
  <c r="K43" i="1"/>
  <c r="AC96" i="1"/>
  <c r="L43" i="1" s="1"/>
  <c r="AE96" i="1"/>
  <c r="N43" i="1" s="1"/>
  <c r="AD158" i="10"/>
  <c r="AE158" i="10"/>
  <c r="M95" i="1" s="1"/>
  <c r="AC158" i="10"/>
  <c r="J199" i="4"/>
  <c r="L199" i="4"/>
  <c r="K199" i="4"/>
  <c r="F69" i="4"/>
  <c r="F132" i="4"/>
  <c r="N210" i="4"/>
  <c r="M210" i="4"/>
  <c r="O210" i="4"/>
  <c r="U196" i="1"/>
  <c r="V196" i="1"/>
  <c r="T196" i="1"/>
  <c r="F134" i="4"/>
  <c r="F71" i="4"/>
  <c r="H187" i="4"/>
  <c r="I187" i="4"/>
  <c r="G187" i="4"/>
  <c r="AE157" i="10"/>
  <c r="M94" i="1" s="1"/>
  <c r="AC157" i="10"/>
  <c r="AD157" i="10"/>
  <c r="AE145" i="10"/>
  <c r="M82" i="1" s="1"/>
  <c r="AC145" i="10"/>
  <c r="AD145" i="10"/>
  <c r="V187" i="1"/>
  <c r="U187" i="1"/>
  <c r="T187" i="1"/>
  <c r="AD81" i="10"/>
  <c r="M28" i="10" s="1"/>
  <c r="AE81" i="10"/>
  <c r="N28" i="10" s="1"/>
  <c r="AC81" i="10"/>
  <c r="L28" i="10" s="1"/>
  <c r="K28" i="10"/>
  <c r="AD136" i="10"/>
  <c r="AC136" i="10"/>
  <c r="AE136" i="10"/>
  <c r="M73" i="1" s="1"/>
  <c r="AE154" i="3"/>
  <c r="AD154" i="3"/>
  <c r="AC154" i="3"/>
  <c r="AC135" i="3"/>
  <c r="AE135" i="3"/>
  <c r="AD135" i="3"/>
  <c r="W181" i="1"/>
  <c r="Y181" i="1"/>
  <c r="X181" i="1"/>
  <c r="AE154" i="10"/>
  <c r="M91" i="1" s="1"/>
  <c r="AD154" i="10"/>
  <c r="AC154" i="10"/>
  <c r="AC72" i="3"/>
  <c r="L19" i="3" s="1"/>
  <c r="AE72" i="3"/>
  <c r="N19" i="3" s="1"/>
  <c r="AD72" i="3"/>
  <c r="M19" i="3" s="1"/>
  <c r="K19" i="3"/>
  <c r="AE151" i="3"/>
  <c r="AD151" i="3"/>
  <c r="AC151" i="3"/>
  <c r="G194" i="4"/>
  <c r="H194" i="4"/>
  <c r="I194" i="4"/>
  <c r="AE84" i="3"/>
  <c r="N31" i="3" s="1"/>
  <c r="K31" i="3"/>
  <c r="AC84" i="3"/>
  <c r="L31" i="3" s="1"/>
  <c r="AD84" i="3"/>
  <c r="M31" i="3" s="1"/>
  <c r="AD77" i="3"/>
  <c r="M24" i="3" s="1"/>
  <c r="K24" i="3"/>
  <c r="AE77" i="3"/>
  <c r="N24" i="3" s="1"/>
  <c r="AC77" i="3"/>
  <c r="L24" i="3" s="1"/>
  <c r="AE156" i="10"/>
  <c r="M93" i="1" s="1"/>
  <c r="AD156" i="10"/>
  <c r="AC156" i="10"/>
  <c r="AC161" i="3"/>
  <c r="AD161" i="3"/>
  <c r="AE161" i="3"/>
  <c r="AD159" i="3"/>
  <c r="AC159" i="3"/>
  <c r="AE159" i="3"/>
  <c r="AC140" i="10"/>
  <c r="AE140" i="10"/>
  <c r="M77" i="1" s="1"/>
  <c r="AD140" i="10"/>
  <c r="J211" i="4"/>
  <c r="L211" i="4"/>
  <c r="K211" i="4"/>
  <c r="L184" i="4"/>
  <c r="J184" i="4"/>
  <c r="K184" i="4"/>
  <c r="I191" i="4"/>
  <c r="H191" i="4"/>
  <c r="G191" i="4"/>
  <c r="AD76" i="10"/>
  <c r="M23" i="10" s="1"/>
  <c r="K23" i="10"/>
  <c r="AE76" i="10"/>
  <c r="N23" i="10" s="1"/>
  <c r="AC76" i="10"/>
  <c r="L23" i="10" s="1"/>
  <c r="K207" i="4"/>
  <c r="J207" i="4"/>
  <c r="L207" i="4"/>
  <c r="H180" i="4"/>
  <c r="G180" i="4"/>
  <c r="I180" i="4"/>
  <c r="K31" i="10"/>
  <c r="AD84" i="10"/>
  <c r="M31" i="10" s="1"/>
  <c r="AE84" i="10"/>
  <c r="N31" i="10" s="1"/>
  <c r="AC84" i="10"/>
  <c r="L31" i="10" s="1"/>
  <c r="H188" i="4"/>
  <c r="I188" i="4"/>
  <c r="G188" i="4"/>
  <c r="AC74" i="3"/>
  <c r="L21" i="3" s="1"/>
  <c r="AD74" i="3"/>
  <c r="M21" i="3" s="1"/>
  <c r="AE74" i="3"/>
  <c r="N21" i="3" s="1"/>
  <c r="K21" i="3"/>
  <c r="H205" i="4"/>
  <c r="I205" i="4"/>
  <c r="G205" i="4"/>
  <c r="U188" i="1"/>
  <c r="V188" i="1"/>
  <c r="T188" i="1"/>
  <c r="U202" i="1"/>
  <c r="V202" i="1"/>
  <c r="T202" i="1"/>
  <c r="AC93" i="3"/>
  <c r="L40" i="3" s="1"/>
  <c r="AE93" i="3"/>
  <c r="N40" i="3" s="1"/>
  <c r="AD93" i="3"/>
  <c r="M40" i="3" s="1"/>
  <c r="K40" i="3"/>
  <c r="AE91" i="3"/>
  <c r="N38" i="3" s="1"/>
  <c r="K38" i="3"/>
  <c r="AC91" i="3"/>
  <c r="L38" i="3" s="1"/>
  <c r="AD91" i="3"/>
  <c r="M38" i="3" s="1"/>
  <c r="P99" i="4"/>
  <c r="L46" i="4" s="1"/>
  <c r="R99" i="4"/>
  <c r="N46" i="4" s="1"/>
  <c r="K46" i="4"/>
  <c r="Q99" i="4"/>
  <c r="M46" i="4" s="1"/>
  <c r="F95" i="4"/>
  <c r="F158" i="4"/>
  <c r="G203" i="4"/>
  <c r="H203" i="4"/>
  <c r="I203" i="4"/>
  <c r="AE131" i="10"/>
  <c r="M68" i="1" s="1"/>
  <c r="AD131" i="10"/>
  <c r="AC131" i="10"/>
  <c r="AE139" i="10"/>
  <c r="M76" i="1" s="1"/>
  <c r="AC139" i="10"/>
  <c r="AD139" i="10"/>
  <c r="AD89" i="3"/>
  <c r="M36" i="3" s="1"/>
  <c r="K36" i="3"/>
  <c r="AC89" i="3"/>
  <c r="L36" i="3" s="1"/>
  <c r="AE89" i="3"/>
  <c r="N36" i="3" s="1"/>
  <c r="AD79" i="3"/>
  <c r="M26" i="3" s="1"/>
  <c r="AC79" i="3"/>
  <c r="L26" i="3" s="1"/>
  <c r="AE79" i="3"/>
  <c r="N26" i="3" s="1"/>
  <c r="K26" i="3"/>
  <c r="U198" i="1"/>
  <c r="V198" i="1"/>
  <c r="AC98" i="3"/>
  <c r="L45" i="3" s="1"/>
  <c r="AD98" i="3"/>
  <c r="M45" i="3" s="1"/>
  <c r="K45" i="3"/>
  <c r="AE98" i="3"/>
  <c r="N45" i="3" s="1"/>
  <c r="K22" i="3"/>
  <c r="AE75" i="3"/>
  <c r="N22" i="3" s="1"/>
  <c r="AC75" i="3"/>
  <c r="L22" i="3" s="1"/>
  <c r="AD75" i="3"/>
  <c r="M22" i="3" s="1"/>
  <c r="S137" i="1"/>
  <c r="B21" i="1"/>
  <c r="S74" i="1"/>
  <c r="AE88" i="3"/>
  <c r="N35" i="3" s="1"/>
  <c r="AC88" i="3"/>
  <c r="L35" i="3" s="1"/>
  <c r="AD88" i="3"/>
  <c r="M35" i="3" s="1"/>
  <c r="K35" i="3"/>
  <c r="H146" i="4"/>
  <c r="I146" i="4"/>
  <c r="G146" i="4"/>
  <c r="K18" i="10"/>
  <c r="AE71" i="10"/>
  <c r="N18" i="10" s="1"/>
  <c r="AD71" i="10"/>
  <c r="M18" i="10" s="1"/>
  <c r="AC71" i="10"/>
  <c r="L18" i="10" s="1"/>
  <c r="AE150" i="10"/>
  <c r="M87" i="1" s="1"/>
  <c r="AD150" i="10"/>
  <c r="AC150" i="10"/>
  <c r="AD68" i="10"/>
  <c r="M15" i="10" s="1"/>
  <c r="K15" i="10"/>
  <c r="AC68" i="10"/>
  <c r="L15" i="10" s="1"/>
  <c r="AE68" i="10"/>
  <c r="N15" i="10" s="1"/>
  <c r="K206" i="4"/>
  <c r="L206" i="4"/>
  <c r="J206" i="4"/>
  <c r="U193" i="1"/>
  <c r="V193" i="1"/>
  <c r="T193" i="1"/>
  <c r="F141" i="4"/>
  <c r="F78" i="4"/>
  <c r="AE139" i="3"/>
  <c r="AD139" i="3"/>
  <c r="AC139" i="3"/>
  <c r="AC87" i="10"/>
  <c r="L34" i="10" s="1"/>
  <c r="K34" i="10"/>
  <c r="AE87" i="10"/>
  <c r="N34" i="10" s="1"/>
  <c r="AD87" i="10"/>
  <c r="M34" i="10" s="1"/>
  <c r="AE138" i="10"/>
  <c r="M75" i="1" s="1"/>
  <c r="AC138" i="10"/>
  <c r="AD138" i="10"/>
  <c r="AD142" i="3"/>
  <c r="AE142" i="3"/>
  <c r="AC142" i="3"/>
  <c r="U200" i="1"/>
  <c r="V200" i="1"/>
  <c r="T200" i="1"/>
  <c r="AD134" i="10"/>
  <c r="AE134" i="10"/>
  <c r="M71" i="1" s="1"/>
  <c r="AC134" i="10"/>
  <c r="V182" i="1"/>
  <c r="X186" i="1"/>
  <c r="W186" i="1"/>
  <c r="Y186" i="1"/>
  <c r="U199" i="1"/>
  <c r="V199" i="1"/>
  <c r="T199" i="1"/>
  <c r="I192" i="4"/>
  <c r="H192" i="4"/>
  <c r="G192" i="4"/>
  <c r="T195" i="1"/>
  <c r="U195" i="1"/>
  <c r="V195" i="1"/>
  <c r="V207" i="1"/>
  <c r="T207" i="1"/>
  <c r="U207" i="1"/>
  <c r="Y206" i="1"/>
  <c r="X206" i="1"/>
  <c r="W206" i="1"/>
  <c r="AD86" i="3"/>
  <c r="M33" i="3" s="1"/>
  <c r="K33" i="3"/>
  <c r="AC86" i="3"/>
  <c r="L33" i="3" s="1"/>
  <c r="AE86" i="3"/>
  <c r="N33" i="3" s="1"/>
  <c r="AC152" i="3"/>
  <c r="AE152" i="3"/>
  <c r="AD152" i="3"/>
  <c r="U185" i="1"/>
  <c r="V185" i="1"/>
  <c r="T185" i="1"/>
  <c r="Y190" i="1"/>
  <c r="X190" i="1"/>
  <c r="W190" i="1"/>
  <c r="AE82" i="10"/>
  <c r="N29" i="10" s="1"/>
  <c r="K29" i="10"/>
  <c r="AC82" i="10"/>
  <c r="L29" i="10" s="1"/>
  <c r="AD82" i="10"/>
  <c r="M29" i="10" s="1"/>
  <c r="H183" i="4"/>
  <c r="G183" i="4"/>
  <c r="I183" i="4"/>
  <c r="L197" i="4"/>
  <c r="J197" i="4"/>
  <c r="K197" i="4"/>
  <c r="AC78" i="10"/>
  <c r="L25" i="10" s="1"/>
  <c r="AE78" i="10"/>
  <c r="N25" i="10" s="1"/>
  <c r="AD78" i="10"/>
  <c r="M25" i="10" s="1"/>
  <c r="K25" i="10"/>
  <c r="AD66" i="10"/>
  <c r="M13" i="10" s="1"/>
  <c r="AC66" i="10"/>
  <c r="L13" i="10" s="1"/>
  <c r="K13" i="10"/>
  <c r="AE66" i="10"/>
  <c r="N13" i="10" s="1"/>
  <c r="AC94" i="10"/>
  <c r="L41" i="10" s="1"/>
  <c r="AD94" i="10"/>
  <c r="M41" i="10" s="1"/>
  <c r="K41" i="10"/>
  <c r="AE94" i="10"/>
  <c r="N41" i="10" s="1"/>
  <c r="T183" i="1"/>
  <c r="V183" i="1"/>
  <c r="U183" i="1"/>
  <c r="AC143" i="10"/>
  <c r="AE143" i="10"/>
  <c r="M80" i="1" s="1"/>
  <c r="AD143" i="10"/>
  <c r="AE147" i="3"/>
  <c r="AC147" i="3"/>
  <c r="AD147" i="3"/>
  <c r="AE66" i="3"/>
  <c r="N13" i="3" s="1"/>
  <c r="AC66" i="3"/>
  <c r="L13" i="3" s="1"/>
  <c r="K13" i="3"/>
  <c r="AD66" i="3"/>
  <c r="M13" i="3" s="1"/>
  <c r="AC153" i="10"/>
  <c r="AD153" i="10"/>
  <c r="AE153" i="10"/>
  <c r="M90" i="1" s="1"/>
  <c r="AD156" i="3"/>
  <c r="AE156" i="3"/>
  <c r="AC156" i="3"/>
  <c r="K47" i="5"/>
  <c r="AC149" i="10"/>
  <c r="AD149" i="10"/>
  <c r="AE149" i="10"/>
  <c r="M86" i="1" s="1"/>
  <c r="T201" i="1"/>
  <c r="U201" i="1"/>
  <c r="V201" i="1"/>
  <c r="AE140" i="3"/>
  <c r="AD140" i="3"/>
  <c r="AC140" i="3"/>
  <c r="AD129" i="10"/>
  <c r="AC129" i="10"/>
  <c r="AE129" i="10"/>
  <c r="M66" i="1" s="1"/>
  <c r="AD93" i="10"/>
  <c r="M40" i="10" s="1"/>
  <c r="K40" i="10"/>
  <c r="AC93" i="10"/>
  <c r="L40" i="10" s="1"/>
  <c r="AE93" i="10"/>
  <c r="N40" i="10" s="1"/>
  <c r="AE96" i="3"/>
  <c r="N43" i="3" s="1"/>
  <c r="K43" i="3"/>
  <c r="AD96" i="3"/>
  <c r="M43" i="3" s="1"/>
  <c r="AC96" i="3"/>
  <c r="L43" i="3" s="1"/>
  <c r="U205" i="1"/>
  <c r="T205" i="1"/>
  <c r="V205" i="1"/>
  <c r="AE137" i="3"/>
  <c r="AD137" i="3"/>
  <c r="AC137" i="3"/>
  <c r="K17" i="10"/>
  <c r="AE70" i="10"/>
  <c r="N17" i="10" s="1"/>
  <c r="AC70" i="10"/>
  <c r="L17" i="10" s="1"/>
  <c r="AD70" i="10"/>
  <c r="M17" i="10" s="1"/>
  <c r="AE95" i="10"/>
  <c r="N42" i="10" s="1"/>
  <c r="AC95" i="10"/>
  <c r="L42" i="10" s="1"/>
  <c r="K42" i="10"/>
  <c r="AD95" i="10"/>
  <c r="M42" i="10" s="1"/>
  <c r="L202" i="4"/>
  <c r="J202" i="4"/>
  <c r="K202" i="4"/>
  <c r="AD149" i="3"/>
  <c r="AE149" i="3"/>
  <c r="AC149" i="3"/>
  <c r="AD129" i="3"/>
  <c r="AE129" i="3"/>
  <c r="AC129" i="3"/>
  <c r="I181" i="4"/>
  <c r="G181" i="4"/>
  <c r="H181" i="4"/>
  <c r="F145" i="4"/>
  <c r="F82" i="4"/>
  <c r="AD67" i="3"/>
  <c r="M14" i="3" s="1"/>
  <c r="AE67" i="3"/>
  <c r="N14" i="3" s="1"/>
  <c r="K14" i="3"/>
  <c r="AC67" i="3"/>
  <c r="L14" i="3" s="1"/>
  <c r="H196" i="4"/>
  <c r="G196" i="4"/>
  <c r="I196" i="4"/>
  <c r="AD77" i="10"/>
  <c r="M24" i="10" s="1"/>
  <c r="K24" i="10"/>
  <c r="AE77" i="10"/>
  <c r="N24" i="10" s="1"/>
  <c r="AC77" i="10"/>
  <c r="L24" i="10" s="1"/>
  <c r="AE80" i="10"/>
  <c r="N27" i="10" s="1"/>
  <c r="AD80" i="10"/>
  <c r="M27" i="10" s="1"/>
  <c r="K27" i="10"/>
  <c r="AC80" i="10"/>
  <c r="L27" i="10" s="1"/>
  <c r="H201" i="4"/>
  <c r="I201" i="4"/>
  <c r="G201" i="4"/>
  <c r="AD86" i="10"/>
  <c r="M33" i="10" s="1"/>
  <c r="AC86" i="10"/>
  <c r="L33" i="10" s="1"/>
  <c r="AE86" i="10"/>
  <c r="N33" i="10" s="1"/>
  <c r="K33" i="10"/>
  <c r="AD159" i="1"/>
  <c r="AE159" i="1"/>
  <c r="AC159" i="1"/>
  <c r="AD133" i="10"/>
  <c r="AE133" i="10"/>
  <c r="M70" i="1" s="1"/>
  <c r="AC133" i="10"/>
  <c r="U203" i="1"/>
  <c r="V203" i="1"/>
  <c r="T203" i="1"/>
  <c r="AC138" i="3"/>
  <c r="AE138" i="3"/>
  <c r="AD138" i="3"/>
  <c r="I182" i="4"/>
  <c r="G182" i="4"/>
  <c r="H182" i="4"/>
  <c r="F85" i="4"/>
  <c r="F148" i="4"/>
  <c r="P162" i="4"/>
  <c r="Q162" i="4"/>
  <c r="R162" i="4"/>
  <c r="B99" i="5" s="1"/>
  <c r="B46" i="5" s="1"/>
  <c r="V189" i="1"/>
  <c r="T189" i="1"/>
  <c r="U189" i="1"/>
  <c r="AD146" i="10"/>
  <c r="AE146" i="10"/>
  <c r="M83" i="1" s="1"/>
  <c r="AC146" i="10"/>
  <c r="I185" i="4"/>
  <c r="G185" i="4"/>
  <c r="H185" i="4"/>
  <c r="AE73" i="10"/>
  <c r="N20" i="10" s="1"/>
  <c r="AD73" i="10"/>
  <c r="M20" i="10" s="1"/>
  <c r="AC73" i="10"/>
  <c r="L20" i="10" s="1"/>
  <c r="K20" i="10"/>
  <c r="H200" i="4"/>
  <c r="G200" i="4"/>
  <c r="I200" i="4"/>
  <c r="G195" i="4"/>
  <c r="H195" i="4"/>
  <c r="I195" i="4"/>
  <c r="AC91" i="10"/>
  <c r="L38" i="10" s="1"/>
  <c r="AD91" i="10"/>
  <c r="M38" i="10" s="1"/>
  <c r="K38" i="10"/>
  <c r="AE91" i="10"/>
  <c r="N38" i="10" s="1"/>
  <c r="AC147" i="10"/>
  <c r="AE147" i="10"/>
  <c r="M84" i="1" s="1"/>
  <c r="AD147" i="10"/>
  <c r="AD76" i="3"/>
  <c r="M23" i="3" s="1"/>
  <c r="K23" i="3"/>
  <c r="AC76" i="3"/>
  <c r="L23" i="3" s="1"/>
  <c r="AE76" i="3"/>
  <c r="N23" i="3" s="1"/>
  <c r="AE131" i="3"/>
  <c r="AC131" i="3"/>
  <c r="AD131" i="3"/>
  <c r="H83" i="4"/>
  <c r="D30" i="4" s="1"/>
  <c r="I83" i="4"/>
  <c r="G83" i="4"/>
  <c r="C30" i="4" s="1"/>
  <c r="H204" i="4"/>
  <c r="I204" i="4"/>
  <c r="G204" i="4"/>
  <c r="J179" i="4"/>
  <c r="L179" i="4"/>
  <c r="K179" i="4"/>
  <c r="T192" i="1"/>
  <c r="U192" i="1"/>
  <c r="V192" i="1"/>
  <c r="AD83" i="10"/>
  <c r="M30" i="10" s="1"/>
  <c r="AC83" i="10"/>
  <c r="L30" i="10" s="1"/>
  <c r="K30" i="10"/>
  <c r="AE83" i="10"/>
  <c r="N30" i="10" s="1"/>
  <c r="G186" i="4"/>
  <c r="I186" i="4"/>
  <c r="H186" i="4"/>
  <c r="AD75" i="10"/>
  <c r="M22" i="10" s="1"/>
  <c r="AC75" i="10"/>
  <c r="L22" i="10" s="1"/>
  <c r="AE75" i="10"/>
  <c r="N22" i="10" s="1"/>
  <c r="K22" i="10"/>
  <c r="AE130" i="3"/>
  <c r="AC130" i="3"/>
  <c r="AD130" i="3"/>
  <c r="K193" i="4"/>
  <c r="J193" i="4"/>
  <c r="L193" i="4"/>
  <c r="V204" i="1"/>
  <c r="T204" i="1"/>
  <c r="U204" i="1"/>
  <c r="U180" i="1"/>
  <c r="V180" i="1"/>
  <c r="T180" i="1"/>
  <c r="H198" i="4"/>
  <c r="G198" i="4"/>
  <c r="I198" i="4"/>
  <c r="B36" i="1"/>
  <c r="S89" i="1"/>
  <c r="S152" i="1"/>
  <c r="AE68" i="3"/>
  <c r="N15" i="3" s="1"/>
  <c r="K15" i="3"/>
  <c r="AC68" i="3"/>
  <c r="L15" i="3" s="1"/>
  <c r="AD68" i="3"/>
  <c r="M15" i="3" s="1"/>
  <c r="O209" i="4"/>
  <c r="N209" i="4"/>
  <c r="M209" i="4"/>
  <c r="AE144" i="10"/>
  <c r="M81" i="1" s="1"/>
  <c r="AD144" i="10"/>
  <c r="AC144" i="10"/>
  <c r="AD141" i="10"/>
  <c r="AC141" i="10"/>
  <c r="AE141" i="10"/>
  <c r="M78" i="1" s="1"/>
  <c r="AE90" i="10"/>
  <c r="N37" i="10" s="1"/>
  <c r="K37" i="10"/>
  <c r="AC90" i="10"/>
  <c r="L37" i="10" s="1"/>
  <c r="AD90" i="10"/>
  <c r="M37" i="10" s="1"/>
  <c r="K51" i="11"/>
  <c r="M51" i="11"/>
  <c r="L51" i="11"/>
  <c r="B50" i="11"/>
  <c r="U72" i="1" l="1"/>
  <c r="D19" i="1" s="1"/>
  <c r="T72" i="1"/>
  <c r="C19" i="1" s="1"/>
  <c r="V72" i="1"/>
  <c r="T85" i="1"/>
  <c r="C32" i="1" s="1"/>
  <c r="V85" i="1"/>
  <c r="U85" i="1"/>
  <c r="D32" i="1" s="1"/>
  <c r="U182" i="1"/>
  <c r="U69" i="1"/>
  <c r="D16" i="1" s="1"/>
  <c r="V69" i="1"/>
  <c r="T69" i="1"/>
  <c r="C16" i="1" s="1"/>
  <c r="P164" i="6"/>
  <c r="Q164" i="6"/>
  <c r="G214" i="7"/>
  <c r="H213" i="6"/>
  <c r="I214" i="7"/>
  <c r="K214" i="7" s="1"/>
  <c r="B100" i="6"/>
  <c r="B47" i="6" s="1"/>
  <c r="B100" i="8"/>
  <c r="P101" i="8"/>
  <c r="L48" i="8" s="1"/>
  <c r="R101" i="8"/>
  <c r="N48" i="8" s="1"/>
  <c r="K48" i="8"/>
  <c r="Q101" i="8"/>
  <c r="M48" i="8" s="1"/>
  <c r="G213" i="8"/>
  <c r="H213" i="8"/>
  <c r="I213" i="8"/>
  <c r="F164" i="7"/>
  <c r="F101" i="7"/>
  <c r="B48" i="7"/>
  <c r="Q164" i="8"/>
  <c r="P164" i="8"/>
  <c r="R164" i="8"/>
  <c r="G213" i="6"/>
  <c r="K213" i="6"/>
  <c r="J213" i="6"/>
  <c r="L213" i="6"/>
  <c r="L228" i="5"/>
  <c r="K228" i="5"/>
  <c r="J228" i="5"/>
  <c r="N47" i="5"/>
  <c r="C153" i="14"/>
  <c r="N154" i="14"/>
  <c r="M154" i="14"/>
  <c r="L154" i="14"/>
  <c r="L189" i="4"/>
  <c r="K189" i="4"/>
  <c r="J189" i="4"/>
  <c r="T151" i="1"/>
  <c r="V151" i="1"/>
  <c r="U151" i="1"/>
  <c r="Z179" i="1"/>
  <c r="AA179" i="1"/>
  <c r="AB179" i="1"/>
  <c r="Z208" i="1"/>
  <c r="AB208" i="1"/>
  <c r="AA208" i="1"/>
  <c r="H80" i="4"/>
  <c r="D27" i="4" s="1"/>
  <c r="I80" i="4"/>
  <c r="G80" i="4"/>
  <c r="C27" i="4" s="1"/>
  <c r="G97" i="4"/>
  <c r="C44" i="4" s="1"/>
  <c r="I97" i="4"/>
  <c r="H97" i="4"/>
  <c r="D44" i="4" s="1"/>
  <c r="M90" i="4"/>
  <c r="I37" i="4" s="1"/>
  <c r="H37" i="4"/>
  <c r="O90" i="4"/>
  <c r="N90" i="4"/>
  <c r="J37" i="4" s="1"/>
  <c r="S79" i="1"/>
  <c r="B26" i="1"/>
  <c r="S142" i="1"/>
  <c r="AC184" i="1"/>
  <c r="AD184" i="1"/>
  <c r="AE184" i="1"/>
  <c r="G144" i="4"/>
  <c r="I144" i="4"/>
  <c r="H144" i="4"/>
  <c r="F70" i="4"/>
  <c r="F133" i="4"/>
  <c r="T88" i="1"/>
  <c r="C35" i="1" s="1"/>
  <c r="V88" i="1"/>
  <c r="U88" i="1"/>
  <c r="D35" i="1" s="1"/>
  <c r="O136" i="4"/>
  <c r="M136" i="4"/>
  <c r="N136" i="4"/>
  <c r="F157" i="4"/>
  <c r="F94" i="4"/>
  <c r="AB132" i="1"/>
  <c r="AA132" i="1"/>
  <c r="Z132" i="1"/>
  <c r="AA194" i="1"/>
  <c r="Z194" i="1"/>
  <c r="AB194" i="1"/>
  <c r="I81" i="4"/>
  <c r="G81" i="4"/>
  <c r="C28" i="4" s="1"/>
  <c r="H81" i="4"/>
  <c r="D28" i="4" s="1"/>
  <c r="S155" i="1"/>
  <c r="B39" i="1"/>
  <c r="S92" i="1"/>
  <c r="N153" i="4"/>
  <c r="M153" i="4"/>
  <c r="O153" i="4"/>
  <c r="F87" i="4"/>
  <c r="F150" i="4"/>
  <c r="U130" i="1"/>
  <c r="V130" i="1"/>
  <c r="T130" i="1"/>
  <c r="M208" i="4"/>
  <c r="O208" i="4"/>
  <c r="N208" i="4"/>
  <c r="K190" i="4"/>
  <c r="L190" i="4"/>
  <c r="J190" i="4"/>
  <c r="Y191" i="1"/>
  <c r="X191" i="1"/>
  <c r="W191" i="1"/>
  <c r="H20" i="4"/>
  <c r="O73" i="4"/>
  <c r="N73" i="4"/>
  <c r="J20" i="4" s="1"/>
  <c r="M73" i="4"/>
  <c r="I20" i="4" s="1"/>
  <c r="U10" i="11"/>
  <c r="T67" i="1"/>
  <c r="C14" i="1" s="1"/>
  <c r="U67" i="1"/>
  <c r="D14" i="1" s="1"/>
  <c r="V67" i="1"/>
  <c r="I143" i="4"/>
  <c r="H143" i="4"/>
  <c r="G143" i="4"/>
  <c r="I160" i="4"/>
  <c r="H160" i="4"/>
  <c r="G160" i="4"/>
  <c r="AD148" i="1"/>
  <c r="AE148" i="1"/>
  <c r="AC148" i="1"/>
  <c r="AB135" i="1"/>
  <c r="AA135" i="1"/>
  <c r="Z135" i="1"/>
  <c r="L198" i="4"/>
  <c r="J198" i="4"/>
  <c r="K198" i="4"/>
  <c r="O193" i="4"/>
  <c r="M193" i="4"/>
  <c r="N193" i="4"/>
  <c r="L204" i="4"/>
  <c r="J204" i="4"/>
  <c r="K204" i="4"/>
  <c r="H85" i="4"/>
  <c r="D32" i="4" s="1"/>
  <c r="G85" i="4"/>
  <c r="C32" i="4" s="1"/>
  <c r="I85" i="4"/>
  <c r="X203" i="1"/>
  <c r="W203" i="1"/>
  <c r="Y203" i="1"/>
  <c r="G82" i="4"/>
  <c r="C29" i="4" s="1"/>
  <c r="I82" i="4"/>
  <c r="H82" i="4"/>
  <c r="D29" i="4" s="1"/>
  <c r="F137" i="4"/>
  <c r="F74" i="4"/>
  <c r="W201" i="1"/>
  <c r="X201" i="1"/>
  <c r="Y201" i="1"/>
  <c r="B37" i="1"/>
  <c r="S153" i="1"/>
  <c r="S90" i="1"/>
  <c r="O197" i="4"/>
  <c r="M197" i="4"/>
  <c r="N197" i="4"/>
  <c r="X207" i="1"/>
  <c r="W207" i="1"/>
  <c r="Y207" i="1"/>
  <c r="B18" i="1"/>
  <c r="S134" i="1"/>
  <c r="S71" i="1"/>
  <c r="B22" i="1"/>
  <c r="S75" i="1"/>
  <c r="S138" i="1"/>
  <c r="B34" i="1"/>
  <c r="S87" i="1"/>
  <c r="S150" i="1"/>
  <c r="S139" i="1"/>
  <c r="S76" i="1"/>
  <c r="B23" i="1"/>
  <c r="G95" i="4"/>
  <c r="C42" i="4" s="1"/>
  <c r="I95" i="4"/>
  <c r="H95" i="4"/>
  <c r="D42" i="4" s="1"/>
  <c r="X202" i="1"/>
  <c r="Y202" i="1"/>
  <c r="W202" i="1"/>
  <c r="K188" i="4"/>
  <c r="L188" i="4"/>
  <c r="J188" i="4"/>
  <c r="N184" i="4"/>
  <c r="O184" i="4"/>
  <c r="M184" i="4"/>
  <c r="F88" i="4"/>
  <c r="F151" i="4"/>
  <c r="F72" i="4"/>
  <c r="F135" i="4"/>
  <c r="S73" i="1"/>
  <c r="B20" i="1"/>
  <c r="S136" i="1"/>
  <c r="S157" i="1"/>
  <c r="B41" i="1"/>
  <c r="S94" i="1"/>
  <c r="I71" i="4"/>
  <c r="H71" i="4"/>
  <c r="D18" i="4" s="1"/>
  <c r="G71" i="4"/>
  <c r="C18" i="4" s="1"/>
  <c r="X196" i="1"/>
  <c r="Y196" i="1"/>
  <c r="W196" i="1"/>
  <c r="S158" i="1"/>
  <c r="S95" i="1"/>
  <c r="B42" i="1"/>
  <c r="I92" i="4"/>
  <c r="G92" i="4"/>
  <c r="C39" i="4" s="1"/>
  <c r="H92" i="4"/>
  <c r="D39" i="4" s="1"/>
  <c r="L83" i="4"/>
  <c r="J83" i="4"/>
  <c r="F30" i="4" s="1"/>
  <c r="E30" i="4"/>
  <c r="K83" i="4"/>
  <c r="G30" i="4" s="1"/>
  <c r="F131" i="4"/>
  <c r="F68" i="4"/>
  <c r="K195" i="4"/>
  <c r="J195" i="4"/>
  <c r="L195" i="4"/>
  <c r="S83" i="1"/>
  <c r="B30" i="1"/>
  <c r="S146" i="1"/>
  <c r="X189" i="1"/>
  <c r="W189" i="1"/>
  <c r="Y189" i="1"/>
  <c r="F170" i="5"/>
  <c r="F99" i="5"/>
  <c r="K182" i="4"/>
  <c r="L182" i="4"/>
  <c r="J182" i="4"/>
  <c r="S133" i="1"/>
  <c r="B17" i="1"/>
  <c r="S70" i="1"/>
  <c r="L201" i="4"/>
  <c r="K201" i="4"/>
  <c r="J201" i="4"/>
  <c r="F66" i="4"/>
  <c r="F129" i="4"/>
  <c r="Y205" i="1"/>
  <c r="X205" i="1"/>
  <c r="W205" i="1"/>
  <c r="F140" i="4"/>
  <c r="F77" i="4"/>
  <c r="B33" i="1"/>
  <c r="S149" i="1"/>
  <c r="S86" i="1"/>
  <c r="B27" i="1"/>
  <c r="S80" i="1"/>
  <c r="S143" i="1"/>
  <c r="Y185" i="1"/>
  <c r="W185" i="1"/>
  <c r="X185" i="1"/>
  <c r="X199" i="1"/>
  <c r="Y199" i="1"/>
  <c r="W199" i="1"/>
  <c r="X200" i="1"/>
  <c r="W200" i="1"/>
  <c r="Y200" i="1"/>
  <c r="H78" i="4"/>
  <c r="D25" i="4" s="1"/>
  <c r="G78" i="4"/>
  <c r="C25" i="4" s="1"/>
  <c r="I78" i="4"/>
  <c r="U74" i="1"/>
  <c r="D21" i="1" s="1"/>
  <c r="V74" i="1"/>
  <c r="T74" i="1"/>
  <c r="C21" i="1" s="1"/>
  <c r="L203" i="4"/>
  <c r="K203" i="4"/>
  <c r="J203" i="4"/>
  <c r="X188" i="1"/>
  <c r="W188" i="1"/>
  <c r="Y188" i="1"/>
  <c r="F159" i="4"/>
  <c r="F96" i="4"/>
  <c r="S156" i="1"/>
  <c r="S93" i="1"/>
  <c r="B40" i="1"/>
  <c r="K194" i="4"/>
  <c r="L194" i="4"/>
  <c r="J194" i="4"/>
  <c r="B38" i="1"/>
  <c r="S91" i="1"/>
  <c r="S154" i="1"/>
  <c r="F154" i="4"/>
  <c r="F91" i="4"/>
  <c r="I155" i="4"/>
  <c r="H155" i="4"/>
  <c r="G155" i="4"/>
  <c r="R209" i="4"/>
  <c r="Q209" i="4"/>
  <c r="P209" i="4"/>
  <c r="X204" i="1"/>
  <c r="W204" i="1"/>
  <c r="Y204" i="1"/>
  <c r="V89" i="1"/>
  <c r="U89" i="1"/>
  <c r="D36" i="1" s="1"/>
  <c r="T89" i="1"/>
  <c r="C36" i="1" s="1"/>
  <c r="K186" i="4"/>
  <c r="J186" i="4"/>
  <c r="L186" i="4"/>
  <c r="O179" i="4"/>
  <c r="N179" i="4"/>
  <c r="M179" i="4"/>
  <c r="L200" i="4"/>
  <c r="K200" i="4"/>
  <c r="J200" i="4"/>
  <c r="L185" i="4"/>
  <c r="K185" i="4"/>
  <c r="J185" i="4"/>
  <c r="I148" i="4"/>
  <c r="G148" i="4"/>
  <c r="H148" i="4"/>
  <c r="H145" i="4"/>
  <c r="I145" i="4"/>
  <c r="G145" i="4"/>
  <c r="F149" i="4"/>
  <c r="F86" i="4"/>
  <c r="N202" i="4"/>
  <c r="O202" i="4"/>
  <c r="M202" i="4"/>
  <c r="S66" i="1"/>
  <c r="B13" i="1"/>
  <c r="S129" i="1"/>
  <c r="F156" i="4"/>
  <c r="F93" i="4"/>
  <c r="W183" i="1"/>
  <c r="Y183" i="1"/>
  <c r="X183" i="1"/>
  <c r="AB190" i="1"/>
  <c r="Z190" i="1"/>
  <c r="AA190" i="1"/>
  <c r="F142" i="4"/>
  <c r="F79" i="4"/>
  <c r="F76" i="4"/>
  <c r="F139" i="4"/>
  <c r="Y193" i="1"/>
  <c r="W193" i="1"/>
  <c r="X193" i="1"/>
  <c r="J146" i="4"/>
  <c r="K146" i="4"/>
  <c r="L146" i="4"/>
  <c r="S131" i="1"/>
  <c r="B15" i="1"/>
  <c r="S68" i="1"/>
  <c r="H158" i="4"/>
  <c r="G158" i="4"/>
  <c r="I158" i="4"/>
  <c r="L205" i="4"/>
  <c r="J205" i="4"/>
  <c r="K205" i="4"/>
  <c r="L180" i="4"/>
  <c r="K180" i="4"/>
  <c r="J180" i="4"/>
  <c r="N211" i="4"/>
  <c r="M211" i="4"/>
  <c r="O211" i="4"/>
  <c r="F161" i="4"/>
  <c r="F98" i="4"/>
  <c r="W187" i="1"/>
  <c r="X187" i="1"/>
  <c r="Y187" i="1"/>
  <c r="K187" i="4"/>
  <c r="J187" i="4"/>
  <c r="L187" i="4"/>
  <c r="H134" i="4"/>
  <c r="G134" i="4"/>
  <c r="I134" i="4"/>
  <c r="R210" i="4"/>
  <c r="Q210" i="4"/>
  <c r="P210" i="4"/>
  <c r="G69" i="4"/>
  <c r="C16" i="4" s="1"/>
  <c r="H69" i="4"/>
  <c r="D16" i="4" s="1"/>
  <c r="I69" i="4"/>
  <c r="B25" i="1"/>
  <c r="S141" i="1"/>
  <c r="S78" i="1"/>
  <c r="W180" i="1"/>
  <c r="X180" i="1"/>
  <c r="Y180" i="1"/>
  <c r="X192" i="1"/>
  <c r="W192" i="1"/>
  <c r="Y192" i="1"/>
  <c r="B28" i="1"/>
  <c r="S81" i="1"/>
  <c r="S144" i="1"/>
  <c r="U152" i="1"/>
  <c r="T152" i="1"/>
  <c r="V152" i="1"/>
  <c r="F130" i="4"/>
  <c r="F67" i="4"/>
  <c r="B31" i="1"/>
  <c r="S84" i="1"/>
  <c r="S147" i="1"/>
  <c r="F75" i="4"/>
  <c r="F138" i="4"/>
  <c r="L196" i="4"/>
  <c r="K196" i="4"/>
  <c r="J196" i="4"/>
  <c r="K181" i="4"/>
  <c r="L181" i="4"/>
  <c r="J181" i="4"/>
  <c r="F84" i="4"/>
  <c r="F147" i="4"/>
  <c r="L183" i="4"/>
  <c r="J183" i="4"/>
  <c r="K183" i="4"/>
  <c r="F152" i="4"/>
  <c r="F89" i="4"/>
  <c r="AB206" i="1"/>
  <c r="Z206" i="1"/>
  <c r="AA206" i="1"/>
  <c r="W195" i="1"/>
  <c r="Y195" i="1"/>
  <c r="X195" i="1"/>
  <c r="J192" i="4"/>
  <c r="K192" i="4"/>
  <c r="L192" i="4"/>
  <c r="AA186" i="1"/>
  <c r="AB186" i="1"/>
  <c r="Z186" i="1"/>
  <c r="X182" i="1"/>
  <c r="Y182" i="1"/>
  <c r="W182" i="1"/>
  <c r="G141" i="4"/>
  <c r="H141" i="4"/>
  <c r="I141" i="4"/>
  <c r="O206" i="4"/>
  <c r="N206" i="4"/>
  <c r="M206" i="4"/>
  <c r="V137" i="1"/>
  <c r="U137" i="1"/>
  <c r="T137" i="1"/>
  <c r="W198" i="1"/>
  <c r="X198" i="1"/>
  <c r="Y198" i="1"/>
  <c r="N207" i="4"/>
  <c r="M207" i="4"/>
  <c r="O207" i="4"/>
  <c r="L191" i="4"/>
  <c r="J191" i="4"/>
  <c r="K191" i="4"/>
  <c r="B24" i="1"/>
  <c r="S77" i="1"/>
  <c r="S140" i="1"/>
  <c r="AB181" i="1"/>
  <c r="Z181" i="1"/>
  <c r="AA181" i="1"/>
  <c r="S145" i="1"/>
  <c r="B29" i="1"/>
  <c r="S82" i="1"/>
  <c r="H132" i="4"/>
  <c r="I132" i="4"/>
  <c r="G132" i="4"/>
  <c r="M199" i="4"/>
  <c r="N199" i="4"/>
  <c r="O199" i="4"/>
  <c r="N51" i="11"/>
  <c r="E16" i="1" l="1"/>
  <c r="X69" i="1"/>
  <c r="G16" i="1" s="1"/>
  <c r="Y69" i="1"/>
  <c r="W69" i="1"/>
  <c r="F16" i="1" s="1"/>
  <c r="X72" i="1"/>
  <c r="G19" i="1" s="1"/>
  <c r="Y72" i="1"/>
  <c r="E19" i="1"/>
  <c r="W72" i="1"/>
  <c r="F19" i="1" s="1"/>
  <c r="E32" i="1"/>
  <c r="W85" i="1"/>
  <c r="F32" i="1" s="1"/>
  <c r="Y85" i="1"/>
  <c r="X85" i="1"/>
  <c r="G32" i="1" s="1"/>
  <c r="F163" i="6"/>
  <c r="I163" i="6" s="1"/>
  <c r="J214" i="7"/>
  <c r="L214" i="7"/>
  <c r="O214" i="7" s="1"/>
  <c r="F100" i="6"/>
  <c r="I100" i="6" s="1"/>
  <c r="I164" i="7"/>
  <c r="H164" i="7"/>
  <c r="G164" i="7"/>
  <c r="F163" i="8"/>
  <c r="F100" i="8"/>
  <c r="B47" i="8"/>
  <c r="G101" i="7"/>
  <c r="C48" i="7" s="1"/>
  <c r="I101" i="7"/>
  <c r="H101" i="7"/>
  <c r="D48" i="7" s="1"/>
  <c r="K213" i="8"/>
  <c r="J213" i="8"/>
  <c r="L213" i="8"/>
  <c r="M213" i="6"/>
  <c r="N213" i="6"/>
  <c r="O213" i="6"/>
  <c r="M228" i="5"/>
  <c r="O228" i="5"/>
  <c r="N228" i="5"/>
  <c r="I170" i="5"/>
  <c r="H170" i="5"/>
  <c r="G170" i="5"/>
  <c r="O154" i="14"/>
  <c r="I99" i="5"/>
  <c r="H99" i="5"/>
  <c r="D46" i="5" s="1"/>
  <c r="G99" i="5"/>
  <c r="C46" i="5" s="1"/>
  <c r="C97" i="5"/>
  <c r="F226" i="5" s="1"/>
  <c r="C96" i="5"/>
  <c r="F225" i="5" s="1"/>
  <c r="M189" i="4"/>
  <c r="O189" i="4"/>
  <c r="N189" i="4"/>
  <c r="Q208" i="4"/>
  <c r="R208" i="4"/>
  <c r="P208" i="4"/>
  <c r="Q153" i="4"/>
  <c r="P153" i="4"/>
  <c r="R153" i="4"/>
  <c r="B90" i="5" s="1"/>
  <c r="L81" i="4"/>
  <c r="E28" i="4"/>
  <c r="J81" i="4"/>
  <c r="F28" i="4" s="1"/>
  <c r="K81" i="4"/>
  <c r="G28" i="4" s="1"/>
  <c r="G157" i="4"/>
  <c r="H157" i="4"/>
  <c r="I157" i="4"/>
  <c r="G133" i="4"/>
  <c r="I133" i="4"/>
  <c r="H133" i="4"/>
  <c r="T142" i="1"/>
  <c r="V142" i="1"/>
  <c r="U142" i="1"/>
  <c r="K37" i="4"/>
  <c r="P90" i="4"/>
  <c r="L37" i="4" s="1"/>
  <c r="R90" i="4"/>
  <c r="N37" i="4" s="1"/>
  <c r="Q90" i="4"/>
  <c r="M37" i="4" s="1"/>
  <c r="E44" i="4"/>
  <c r="L97" i="4"/>
  <c r="J97" i="4"/>
  <c r="F44" i="4" s="1"/>
  <c r="K97" i="4"/>
  <c r="G44" i="4" s="1"/>
  <c r="Q73" i="4"/>
  <c r="M20" i="4" s="1"/>
  <c r="R73" i="4"/>
  <c r="N20" i="4" s="1"/>
  <c r="K20" i="4"/>
  <c r="P73" i="4"/>
  <c r="L20" i="4" s="1"/>
  <c r="Z191" i="1"/>
  <c r="AB191" i="1"/>
  <c r="AA191" i="1"/>
  <c r="Y130" i="1"/>
  <c r="X130" i="1"/>
  <c r="W130" i="1"/>
  <c r="H87" i="4"/>
  <c r="D34" i="4" s="1"/>
  <c r="I87" i="4"/>
  <c r="G87" i="4"/>
  <c r="C34" i="4" s="1"/>
  <c r="V92" i="1"/>
  <c r="T92" i="1"/>
  <c r="C39" i="1" s="1"/>
  <c r="U92" i="1"/>
  <c r="D39" i="1" s="1"/>
  <c r="R136" i="4"/>
  <c r="B73" i="5" s="1"/>
  <c r="Q136" i="4"/>
  <c r="P136" i="4"/>
  <c r="K144" i="4"/>
  <c r="J144" i="4"/>
  <c r="L144" i="4"/>
  <c r="L80" i="4"/>
  <c r="E27" i="4"/>
  <c r="J80" i="4"/>
  <c r="F27" i="4" s="1"/>
  <c r="K80" i="4"/>
  <c r="G27" i="4" s="1"/>
  <c r="AE179" i="1"/>
  <c r="AC179" i="1"/>
  <c r="AD179" i="1"/>
  <c r="X151" i="1"/>
  <c r="W151" i="1"/>
  <c r="Y151" i="1"/>
  <c r="K160" i="4"/>
  <c r="L160" i="4"/>
  <c r="J160" i="4"/>
  <c r="E14" i="1"/>
  <c r="X67" i="1"/>
  <c r="G14" i="1" s="1"/>
  <c r="W67" i="1"/>
  <c r="F14" i="1" s="1"/>
  <c r="Y67" i="1"/>
  <c r="G150" i="4"/>
  <c r="I150" i="4"/>
  <c r="H150" i="4"/>
  <c r="G94" i="4"/>
  <c r="C41" i="4" s="1"/>
  <c r="H94" i="4"/>
  <c r="D41" i="4" s="1"/>
  <c r="I94" i="4"/>
  <c r="T79" i="1"/>
  <c r="C26" i="1" s="1"/>
  <c r="U79" i="1"/>
  <c r="D26" i="1" s="1"/>
  <c r="V79" i="1"/>
  <c r="AC208" i="1"/>
  <c r="AE208" i="1"/>
  <c r="AD208" i="1"/>
  <c r="AC135" i="1"/>
  <c r="AE135" i="1"/>
  <c r="AD135" i="1"/>
  <c r="L143" i="4"/>
  <c r="K143" i="4"/>
  <c r="J143" i="4"/>
  <c r="V10" i="11"/>
  <c r="O190" i="4"/>
  <c r="N190" i="4"/>
  <c r="M190" i="4"/>
  <c r="T155" i="1"/>
  <c r="U155" i="1"/>
  <c r="V155" i="1"/>
  <c r="AE194" i="1"/>
  <c r="AC194" i="1"/>
  <c r="AD194" i="1"/>
  <c r="AE132" i="1"/>
  <c r="AC132" i="1"/>
  <c r="AD132" i="1"/>
  <c r="W88" i="1"/>
  <c r="F35" i="1" s="1"/>
  <c r="E35" i="1"/>
  <c r="Y88" i="1"/>
  <c r="X88" i="1"/>
  <c r="G35" i="1" s="1"/>
  <c r="I70" i="4"/>
  <c r="H70" i="4"/>
  <c r="D17" i="4" s="1"/>
  <c r="G70" i="4"/>
  <c r="C17" i="4" s="1"/>
  <c r="V82" i="1"/>
  <c r="T82" i="1"/>
  <c r="C29" i="1" s="1"/>
  <c r="U82" i="1"/>
  <c r="D29" i="1" s="1"/>
  <c r="Z198" i="1"/>
  <c r="AA198" i="1"/>
  <c r="AB198" i="1"/>
  <c r="K141" i="4"/>
  <c r="J141" i="4"/>
  <c r="L141" i="4"/>
  <c r="M192" i="4"/>
  <c r="O192" i="4"/>
  <c r="N192" i="4"/>
  <c r="M183" i="4"/>
  <c r="O183" i="4"/>
  <c r="N183" i="4"/>
  <c r="G75" i="4"/>
  <c r="C22" i="4" s="1"/>
  <c r="H75" i="4"/>
  <c r="D22" i="4" s="1"/>
  <c r="I75" i="4"/>
  <c r="T147" i="1"/>
  <c r="V147" i="1"/>
  <c r="U147" i="1"/>
  <c r="H130" i="4"/>
  <c r="I130" i="4"/>
  <c r="G130" i="4"/>
  <c r="U144" i="1"/>
  <c r="V144" i="1"/>
  <c r="T144" i="1"/>
  <c r="E16" i="4"/>
  <c r="J69" i="4"/>
  <c r="F16" i="4" s="1"/>
  <c r="K69" i="4"/>
  <c r="G16" i="4" s="1"/>
  <c r="L69" i="4"/>
  <c r="AA187" i="1"/>
  <c r="Z187" i="1"/>
  <c r="AB187" i="1"/>
  <c r="P211" i="4"/>
  <c r="R211" i="4"/>
  <c r="Q211" i="4"/>
  <c r="M205" i="4"/>
  <c r="N205" i="4"/>
  <c r="O205" i="4"/>
  <c r="V68" i="1"/>
  <c r="U68" i="1"/>
  <c r="D15" i="1" s="1"/>
  <c r="T68" i="1"/>
  <c r="C15" i="1" s="1"/>
  <c r="AB193" i="1"/>
  <c r="Z193" i="1"/>
  <c r="AA193" i="1"/>
  <c r="H79" i="4"/>
  <c r="D26" i="4" s="1"/>
  <c r="G79" i="4"/>
  <c r="C26" i="4" s="1"/>
  <c r="I79" i="4"/>
  <c r="T129" i="1"/>
  <c r="U129" i="1"/>
  <c r="V129" i="1"/>
  <c r="L145" i="4"/>
  <c r="K145" i="4"/>
  <c r="J145" i="4"/>
  <c r="E36" i="1"/>
  <c r="X89" i="1"/>
  <c r="G36" i="1" s="1"/>
  <c r="W89" i="1"/>
  <c r="F36" i="1" s="1"/>
  <c r="Y89" i="1"/>
  <c r="I91" i="4"/>
  <c r="G91" i="4"/>
  <c r="C38" i="4" s="1"/>
  <c r="H91" i="4"/>
  <c r="D38" i="4" s="1"/>
  <c r="U91" i="1"/>
  <c r="D38" i="1" s="1"/>
  <c r="T91" i="1"/>
  <c r="C38" i="1" s="1"/>
  <c r="V91" i="1"/>
  <c r="G96" i="4"/>
  <c r="C43" i="4" s="1"/>
  <c r="H96" i="4"/>
  <c r="D43" i="4" s="1"/>
  <c r="I96" i="4"/>
  <c r="T86" i="1"/>
  <c r="C33" i="1" s="1"/>
  <c r="V86" i="1"/>
  <c r="U86" i="1"/>
  <c r="D33" i="1" s="1"/>
  <c r="H140" i="4"/>
  <c r="I140" i="4"/>
  <c r="G140" i="4"/>
  <c r="AB205" i="1"/>
  <c r="AA205" i="1"/>
  <c r="Z205" i="1"/>
  <c r="AA189" i="1"/>
  <c r="Z189" i="1"/>
  <c r="AB189" i="1"/>
  <c r="H68" i="4"/>
  <c r="D15" i="4" s="1"/>
  <c r="G68" i="4"/>
  <c r="C15" i="4" s="1"/>
  <c r="I68" i="4"/>
  <c r="T158" i="1"/>
  <c r="V158" i="1"/>
  <c r="U158" i="1"/>
  <c r="U73" i="1"/>
  <c r="D20" i="1" s="1"/>
  <c r="T73" i="1"/>
  <c r="C20" i="1" s="1"/>
  <c r="V73" i="1"/>
  <c r="G151" i="4"/>
  <c r="H151" i="4"/>
  <c r="I151" i="4"/>
  <c r="V76" i="1"/>
  <c r="T76" i="1"/>
  <c r="C23" i="1" s="1"/>
  <c r="U76" i="1"/>
  <c r="D23" i="1" s="1"/>
  <c r="I74" i="4"/>
  <c r="G74" i="4"/>
  <c r="C21" i="4" s="1"/>
  <c r="H74" i="4"/>
  <c r="D21" i="4" s="1"/>
  <c r="L85" i="4"/>
  <c r="J85" i="4"/>
  <c r="F32" i="4" s="1"/>
  <c r="K85" i="4"/>
  <c r="G32" i="4" s="1"/>
  <c r="E32" i="4"/>
  <c r="N198" i="4"/>
  <c r="M198" i="4"/>
  <c r="O198" i="4"/>
  <c r="N191" i="4"/>
  <c r="M191" i="4"/>
  <c r="O191" i="4"/>
  <c r="R206" i="4"/>
  <c r="Q206" i="4"/>
  <c r="P206" i="4"/>
  <c r="AB182" i="1"/>
  <c r="AA182" i="1"/>
  <c r="Z182" i="1"/>
  <c r="AB195" i="1"/>
  <c r="Z195" i="1"/>
  <c r="AA195" i="1"/>
  <c r="AE206" i="1"/>
  <c r="AC206" i="1"/>
  <c r="AD206" i="1"/>
  <c r="H84" i="4"/>
  <c r="D31" i="4" s="1"/>
  <c r="I84" i="4"/>
  <c r="G84" i="4"/>
  <c r="C31" i="4" s="1"/>
  <c r="I67" i="4"/>
  <c r="G67" i="4"/>
  <c r="C14" i="4" s="1"/>
  <c r="H67" i="4"/>
  <c r="D14" i="4" s="1"/>
  <c r="Z192" i="1"/>
  <c r="AB192" i="1"/>
  <c r="AA192" i="1"/>
  <c r="H161" i="4"/>
  <c r="G161" i="4"/>
  <c r="I161" i="4"/>
  <c r="O146" i="4"/>
  <c r="N146" i="4"/>
  <c r="M146" i="4"/>
  <c r="AB183" i="1"/>
  <c r="AA183" i="1"/>
  <c r="Z183" i="1"/>
  <c r="H156" i="4"/>
  <c r="G156" i="4"/>
  <c r="I156" i="4"/>
  <c r="O200" i="4"/>
  <c r="N200" i="4"/>
  <c r="M200" i="4"/>
  <c r="M186" i="4"/>
  <c r="N186" i="4"/>
  <c r="O186" i="4"/>
  <c r="U154" i="1"/>
  <c r="V154" i="1"/>
  <c r="T154" i="1"/>
  <c r="O194" i="4"/>
  <c r="N194" i="4"/>
  <c r="M194" i="4"/>
  <c r="T156" i="1"/>
  <c r="V156" i="1"/>
  <c r="U156" i="1"/>
  <c r="AA188" i="1"/>
  <c r="AB188" i="1"/>
  <c r="Z188" i="1"/>
  <c r="N203" i="4"/>
  <c r="M203" i="4"/>
  <c r="O203" i="4"/>
  <c r="Y74" i="1"/>
  <c r="X74" i="1"/>
  <c r="G21" i="1" s="1"/>
  <c r="E21" i="1"/>
  <c r="W74" i="1"/>
  <c r="F21" i="1" s="1"/>
  <c r="L78" i="4"/>
  <c r="K78" i="4"/>
  <c r="G25" i="4" s="1"/>
  <c r="E25" i="4"/>
  <c r="J78" i="4"/>
  <c r="F25" i="4" s="1"/>
  <c r="V80" i="1"/>
  <c r="T80" i="1"/>
  <c r="C27" i="1" s="1"/>
  <c r="U80" i="1"/>
  <c r="D27" i="1" s="1"/>
  <c r="G77" i="4"/>
  <c r="C24" i="4" s="1"/>
  <c r="H77" i="4"/>
  <c r="D24" i="4" s="1"/>
  <c r="I77" i="4"/>
  <c r="H66" i="4"/>
  <c r="D13" i="4" s="1"/>
  <c r="G66" i="4"/>
  <c r="C13" i="4" s="1"/>
  <c r="I66" i="4"/>
  <c r="T70" i="1"/>
  <c r="C17" i="1" s="1"/>
  <c r="V70" i="1"/>
  <c r="U70" i="1"/>
  <c r="D17" i="1" s="1"/>
  <c r="M182" i="4"/>
  <c r="N182" i="4"/>
  <c r="O182" i="4"/>
  <c r="V146" i="1"/>
  <c r="U146" i="1"/>
  <c r="T146" i="1"/>
  <c r="T95" i="1"/>
  <c r="C42" i="1" s="1"/>
  <c r="V95" i="1"/>
  <c r="U95" i="1"/>
  <c r="D42" i="1" s="1"/>
  <c r="U94" i="1"/>
  <c r="D41" i="1" s="1"/>
  <c r="V94" i="1"/>
  <c r="T94" i="1"/>
  <c r="C41" i="1" s="1"/>
  <c r="P184" i="4"/>
  <c r="Q184" i="4"/>
  <c r="R184" i="4"/>
  <c r="AA202" i="1"/>
  <c r="Z202" i="1"/>
  <c r="AB202" i="1"/>
  <c r="T87" i="1"/>
  <c r="C34" i="1" s="1"/>
  <c r="V87" i="1"/>
  <c r="U87" i="1"/>
  <c r="D34" i="1" s="1"/>
  <c r="U134" i="1"/>
  <c r="V134" i="1"/>
  <c r="T134" i="1"/>
  <c r="V153" i="1"/>
  <c r="U153" i="1"/>
  <c r="T153" i="1"/>
  <c r="L82" i="4"/>
  <c r="K82" i="4"/>
  <c r="G29" i="4" s="1"/>
  <c r="J82" i="4"/>
  <c r="F29" i="4" s="1"/>
  <c r="E29" i="4"/>
  <c r="V77" i="1"/>
  <c r="T77" i="1"/>
  <c r="C24" i="1" s="1"/>
  <c r="U77" i="1"/>
  <c r="D24" i="1" s="1"/>
  <c r="R199" i="4"/>
  <c r="Q199" i="4"/>
  <c r="P199" i="4"/>
  <c r="K132" i="4"/>
  <c r="L132" i="4"/>
  <c r="J132" i="4"/>
  <c r="V145" i="1"/>
  <c r="T145" i="1"/>
  <c r="U145" i="1"/>
  <c r="U140" i="1"/>
  <c r="T140" i="1"/>
  <c r="V140" i="1"/>
  <c r="AE186" i="1"/>
  <c r="AD186" i="1"/>
  <c r="AC186" i="1"/>
  <c r="H152" i="4"/>
  <c r="G152" i="4"/>
  <c r="I152" i="4"/>
  <c r="H138" i="4"/>
  <c r="I138" i="4"/>
  <c r="G138" i="4"/>
  <c r="AB180" i="1"/>
  <c r="Z180" i="1"/>
  <c r="AA180" i="1"/>
  <c r="T141" i="1"/>
  <c r="U141" i="1"/>
  <c r="V141" i="1"/>
  <c r="K134" i="4"/>
  <c r="J134" i="4"/>
  <c r="L134" i="4"/>
  <c r="V131" i="1"/>
  <c r="U131" i="1"/>
  <c r="T131" i="1"/>
  <c r="H76" i="4"/>
  <c r="D23" i="4" s="1"/>
  <c r="I76" i="4"/>
  <c r="G76" i="4"/>
  <c r="C23" i="4" s="1"/>
  <c r="H142" i="4"/>
  <c r="G142" i="4"/>
  <c r="I142" i="4"/>
  <c r="U66" i="1"/>
  <c r="D13" i="1" s="1"/>
  <c r="V66" i="1"/>
  <c r="T66" i="1"/>
  <c r="C13" i="1" s="1"/>
  <c r="Q202" i="4"/>
  <c r="P202" i="4"/>
  <c r="R202" i="4"/>
  <c r="H149" i="4"/>
  <c r="I149" i="4"/>
  <c r="G149" i="4"/>
  <c r="J148" i="4"/>
  <c r="K148" i="4"/>
  <c r="L148" i="4"/>
  <c r="R179" i="4"/>
  <c r="P179" i="4"/>
  <c r="Q179" i="4"/>
  <c r="H154" i="4"/>
  <c r="I154" i="4"/>
  <c r="G154" i="4"/>
  <c r="T93" i="1"/>
  <c r="C40" i="1" s="1"/>
  <c r="U93" i="1"/>
  <c r="D40" i="1" s="1"/>
  <c r="V93" i="1"/>
  <c r="Z200" i="1"/>
  <c r="AA200" i="1"/>
  <c r="AB200" i="1"/>
  <c r="AB199" i="1"/>
  <c r="AA199" i="1"/>
  <c r="Z199" i="1"/>
  <c r="AB185" i="1"/>
  <c r="AA185" i="1"/>
  <c r="Z185" i="1"/>
  <c r="V143" i="1"/>
  <c r="T143" i="1"/>
  <c r="U143" i="1"/>
  <c r="G129" i="4"/>
  <c r="H129" i="4"/>
  <c r="I129" i="4"/>
  <c r="O201" i="4"/>
  <c r="N201" i="4"/>
  <c r="M201" i="4"/>
  <c r="N83" i="4"/>
  <c r="J30" i="4" s="1"/>
  <c r="M83" i="4"/>
  <c r="I30" i="4" s="1"/>
  <c r="O83" i="4"/>
  <c r="H30" i="4"/>
  <c r="AA196" i="1"/>
  <c r="Z196" i="1"/>
  <c r="AB196" i="1"/>
  <c r="E18" i="4"/>
  <c r="K71" i="4"/>
  <c r="G18" i="4" s="1"/>
  <c r="L71" i="4"/>
  <c r="J71" i="4"/>
  <c r="F18" i="4" s="1"/>
  <c r="U136" i="1"/>
  <c r="V136" i="1"/>
  <c r="T136" i="1"/>
  <c r="H72" i="4"/>
  <c r="D19" i="4" s="1"/>
  <c r="I72" i="4"/>
  <c r="G72" i="4"/>
  <c r="C19" i="4" s="1"/>
  <c r="V150" i="1"/>
  <c r="U150" i="1"/>
  <c r="T150" i="1"/>
  <c r="T75" i="1"/>
  <c r="C22" i="1" s="1"/>
  <c r="V75" i="1"/>
  <c r="U75" i="1"/>
  <c r="D22" i="1" s="1"/>
  <c r="T71" i="1"/>
  <c r="C18" i="1" s="1"/>
  <c r="U71" i="1"/>
  <c r="D18" i="1" s="1"/>
  <c r="V71" i="1"/>
  <c r="P197" i="4"/>
  <c r="Q197" i="4"/>
  <c r="R197" i="4"/>
  <c r="T90" i="1"/>
  <c r="C37" i="1" s="1"/>
  <c r="U90" i="1"/>
  <c r="D37" i="1" s="1"/>
  <c r="V90" i="1"/>
  <c r="I137" i="4"/>
  <c r="H137" i="4"/>
  <c r="G137" i="4"/>
  <c r="R193" i="4"/>
  <c r="P193" i="4"/>
  <c r="Q193" i="4"/>
  <c r="P207" i="4"/>
  <c r="R207" i="4"/>
  <c r="Q207" i="4"/>
  <c r="AE181" i="1"/>
  <c r="AD181" i="1"/>
  <c r="AC181" i="1"/>
  <c r="W137" i="1"/>
  <c r="X137" i="1"/>
  <c r="Y137" i="1"/>
  <c r="H89" i="4"/>
  <c r="D36" i="4" s="1"/>
  <c r="I89" i="4"/>
  <c r="G89" i="4"/>
  <c r="C36" i="4" s="1"/>
  <c r="I147" i="4"/>
  <c r="G147" i="4"/>
  <c r="H147" i="4"/>
  <c r="O181" i="4"/>
  <c r="M181" i="4"/>
  <c r="N181" i="4"/>
  <c r="N196" i="4"/>
  <c r="M196" i="4"/>
  <c r="O196" i="4"/>
  <c r="U84" i="1"/>
  <c r="D31" i="1" s="1"/>
  <c r="T84" i="1"/>
  <c r="C31" i="1" s="1"/>
  <c r="V84" i="1"/>
  <c r="W152" i="1"/>
  <c r="Y152" i="1"/>
  <c r="X152" i="1"/>
  <c r="U81" i="1"/>
  <c r="D28" i="1" s="1"/>
  <c r="T81" i="1"/>
  <c r="C28" i="1" s="1"/>
  <c r="V81" i="1"/>
  <c r="T78" i="1"/>
  <c r="C25" i="1" s="1"/>
  <c r="V78" i="1"/>
  <c r="U78" i="1"/>
  <c r="D25" i="1" s="1"/>
  <c r="N187" i="4"/>
  <c r="O187" i="4"/>
  <c r="M187" i="4"/>
  <c r="H98" i="4"/>
  <c r="D45" i="4" s="1"/>
  <c r="I98" i="4"/>
  <c r="G98" i="4"/>
  <c r="C45" i="4" s="1"/>
  <c r="M180" i="4"/>
  <c r="N180" i="4"/>
  <c r="O180" i="4"/>
  <c r="L158" i="4"/>
  <c r="K158" i="4"/>
  <c r="J158" i="4"/>
  <c r="I139" i="4"/>
  <c r="H139" i="4"/>
  <c r="G139" i="4"/>
  <c r="AE190" i="1"/>
  <c r="AC190" i="1"/>
  <c r="AD190" i="1"/>
  <c r="I93" i="4"/>
  <c r="H93" i="4"/>
  <c r="D40" i="4" s="1"/>
  <c r="G93" i="4"/>
  <c r="C40" i="4" s="1"/>
  <c r="G86" i="4"/>
  <c r="C33" i="4" s="1"/>
  <c r="I86" i="4"/>
  <c r="H86" i="4"/>
  <c r="D33" i="4" s="1"/>
  <c r="O185" i="4"/>
  <c r="M185" i="4"/>
  <c r="N185" i="4"/>
  <c r="Z204" i="1"/>
  <c r="AB204" i="1"/>
  <c r="AA204" i="1"/>
  <c r="L155" i="4"/>
  <c r="K155" i="4"/>
  <c r="J155" i="4"/>
  <c r="I159" i="4"/>
  <c r="G159" i="4"/>
  <c r="H159" i="4"/>
  <c r="T149" i="1"/>
  <c r="V149" i="1"/>
  <c r="U149" i="1"/>
  <c r="T133" i="1"/>
  <c r="U133" i="1"/>
  <c r="V133" i="1"/>
  <c r="T83" i="1"/>
  <c r="C30" i="1" s="1"/>
  <c r="V83" i="1"/>
  <c r="U83" i="1"/>
  <c r="D30" i="1" s="1"/>
  <c r="O195" i="4"/>
  <c r="M195" i="4"/>
  <c r="N195" i="4"/>
  <c r="H131" i="4"/>
  <c r="I131" i="4"/>
  <c r="G131" i="4"/>
  <c r="K92" i="4"/>
  <c r="G39" i="4" s="1"/>
  <c r="L92" i="4"/>
  <c r="E39" i="4"/>
  <c r="J92" i="4"/>
  <c r="F39" i="4" s="1"/>
  <c r="U157" i="1"/>
  <c r="V157" i="1"/>
  <c r="T157" i="1"/>
  <c r="G135" i="4"/>
  <c r="I135" i="4"/>
  <c r="H135" i="4"/>
  <c r="G88" i="4"/>
  <c r="C35" i="4" s="1"/>
  <c r="H88" i="4"/>
  <c r="D35" i="4" s="1"/>
  <c r="I88" i="4"/>
  <c r="O188" i="4"/>
  <c r="M188" i="4"/>
  <c r="N188" i="4"/>
  <c r="J95" i="4"/>
  <c r="F42" i="4" s="1"/>
  <c r="E42" i="4"/>
  <c r="K95" i="4"/>
  <c r="G42" i="4" s="1"/>
  <c r="L95" i="4"/>
  <c r="U139" i="1"/>
  <c r="T139" i="1"/>
  <c r="V139" i="1"/>
  <c r="V138" i="1"/>
  <c r="T138" i="1"/>
  <c r="U138" i="1"/>
  <c r="AB207" i="1"/>
  <c r="Z207" i="1"/>
  <c r="AA207" i="1"/>
  <c r="Z201" i="1"/>
  <c r="AB201" i="1"/>
  <c r="AA201" i="1"/>
  <c r="AA203" i="1"/>
  <c r="AB203" i="1"/>
  <c r="Z203" i="1"/>
  <c r="N204" i="4"/>
  <c r="M204" i="4"/>
  <c r="O204" i="4"/>
  <c r="D50" i="11"/>
  <c r="C50" i="11"/>
  <c r="AA72" i="1" l="1"/>
  <c r="J19" i="1" s="1"/>
  <c r="AB72" i="1"/>
  <c r="H19" i="1"/>
  <c r="Z72" i="1"/>
  <c r="I19" i="1" s="1"/>
  <c r="H32" i="1"/>
  <c r="Z85" i="1"/>
  <c r="I32" i="1" s="1"/>
  <c r="AA85" i="1"/>
  <c r="J32" i="1" s="1"/>
  <c r="AB85" i="1"/>
  <c r="AB69" i="1"/>
  <c r="AA69" i="1"/>
  <c r="J16" i="1" s="1"/>
  <c r="Z69" i="1"/>
  <c r="I16" i="1" s="1"/>
  <c r="H16" i="1"/>
  <c r="M214" i="7"/>
  <c r="G163" i="6"/>
  <c r="G100" i="6"/>
  <c r="C47" i="6" s="1"/>
  <c r="H163" i="6"/>
  <c r="H100" i="6"/>
  <c r="D47" i="6" s="1"/>
  <c r="N214" i="7"/>
  <c r="R214" i="7"/>
  <c r="Q214" i="7"/>
  <c r="P214" i="7"/>
  <c r="L101" i="7"/>
  <c r="E48" i="7"/>
  <c r="J101" i="7"/>
  <c r="F48" i="7" s="1"/>
  <c r="K101" i="7"/>
  <c r="G48" i="7" s="1"/>
  <c r="G163" i="8"/>
  <c r="I163" i="8"/>
  <c r="H163" i="8"/>
  <c r="G100" i="8"/>
  <c r="C47" i="8" s="1"/>
  <c r="I100" i="8"/>
  <c r="H100" i="8"/>
  <c r="D47" i="8" s="1"/>
  <c r="L164" i="7"/>
  <c r="K164" i="7"/>
  <c r="J164" i="7"/>
  <c r="N213" i="8"/>
  <c r="M213" i="8"/>
  <c r="O213" i="8"/>
  <c r="L100" i="6"/>
  <c r="K100" i="6"/>
  <c r="G47" i="6" s="1"/>
  <c r="J100" i="6"/>
  <c r="F47" i="6" s="1"/>
  <c r="E47" i="6"/>
  <c r="P213" i="6"/>
  <c r="Q213" i="6"/>
  <c r="R213" i="6"/>
  <c r="C100" i="7" s="1"/>
  <c r="F213" i="7" s="1"/>
  <c r="L163" i="6"/>
  <c r="K163" i="6"/>
  <c r="J163" i="6"/>
  <c r="I225" i="5"/>
  <c r="H225" i="5"/>
  <c r="G225" i="5"/>
  <c r="P228" i="5"/>
  <c r="R228" i="5"/>
  <c r="Q228" i="5"/>
  <c r="I226" i="5"/>
  <c r="H226" i="5"/>
  <c r="G226" i="5"/>
  <c r="J170" i="5"/>
  <c r="K170" i="5"/>
  <c r="L170" i="5"/>
  <c r="J99" i="5"/>
  <c r="F46" i="5" s="1"/>
  <c r="L99" i="5"/>
  <c r="K99" i="5"/>
  <c r="G46" i="5" s="1"/>
  <c r="E153" i="14"/>
  <c r="D153" i="14"/>
  <c r="C66" i="5"/>
  <c r="F195" i="5" s="1"/>
  <c r="C86" i="5"/>
  <c r="F215" i="5" s="1"/>
  <c r="C95" i="5"/>
  <c r="F224" i="5" s="1"/>
  <c r="C84" i="5"/>
  <c r="F213" i="5" s="1"/>
  <c r="C89" i="5"/>
  <c r="F218" i="5" s="1"/>
  <c r="C94" i="5"/>
  <c r="F223" i="5" s="1"/>
  <c r="C80" i="5"/>
  <c r="F209" i="5" s="1"/>
  <c r="C71" i="5"/>
  <c r="F200" i="5" s="1"/>
  <c r="C93" i="5"/>
  <c r="F222" i="5" s="1"/>
  <c r="C98" i="5"/>
  <c r="F227" i="5" s="1"/>
  <c r="P189" i="4"/>
  <c r="Q189" i="4"/>
  <c r="R189" i="4"/>
  <c r="E17" i="4"/>
  <c r="J70" i="4"/>
  <c r="F17" i="4" s="1"/>
  <c r="K70" i="4"/>
  <c r="G17" i="4" s="1"/>
  <c r="L70" i="4"/>
  <c r="P190" i="4"/>
  <c r="Q190" i="4"/>
  <c r="R190" i="4"/>
  <c r="X79" i="1"/>
  <c r="G26" i="1" s="1"/>
  <c r="W79" i="1"/>
  <c r="F26" i="1" s="1"/>
  <c r="E26" i="1"/>
  <c r="Y79" i="1"/>
  <c r="O160" i="4"/>
  <c r="N160" i="4"/>
  <c r="M160" i="4"/>
  <c r="H27" i="4"/>
  <c r="O80" i="4"/>
  <c r="M80" i="4"/>
  <c r="I27" i="4" s="1"/>
  <c r="N80" i="4"/>
  <c r="J27" i="4" s="1"/>
  <c r="X142" i="1"/>
  <c r="W142" i="1"/>
  <c r="Y142" i="1"/>
  <c r="X155" i="1"/>
  <c r="W155" i="1"/>
  <c r="Y155" i="1"/>
  <c r="K94" i="4"/>
  <c r="G41" i="4" s="1"/>
  <c r="E41" i="4"/>
  <c r="J94" i="4"/>
  <c r="F41" i="4" s="1"/>
  <c r="L94" i="4"/>
  <c r="J150" i="4"/>
  <c r="K150" i="4"/>
  <c r="L150" i="4"/>
  <c r="AB67" i="1"/>
  <c r="Z67" i="1"/>
  <c r="I14" i="1" s="1"/>
  <c r="AA67" i="1"/>
  <c r="J14" i="1" s="1"/>
  <c r="H14" i="1"/>
  <c r="AB151" i="1"/>
  <c r="AA151" i="1"/>
  <c r="Z151" i="1"/>
  <c r="K87" i="4"/>
  <c r="G34" i="4" s="1"/>
  <c r="E34" i="4"/>
  <c r="L87" i="4"/>
  <c r="J87" i="4"/>
  <c r="F34" i="4" s="1"/>
  <c r="AA130" i="1"/>
  <c r="AB130" i="1"/>
  <c r="Z130" i="1"/>
  <c r="J133" i="4"/>
  <c r="L133" i="4"/>
  <c r="K133" i="4"/>
  <c r="F161" i="5"/>
  <c r="H35" i="1"/>
  <c r="Z88" i="1"/>
  <c r="I35" i="1" s="1"/>
  <c r="AA88" i="1"/>
  <c r="J35" i="1" s="1"/>
  <c r="AB88" i="1"/>
  <c r="F144" i="5"/>
  <c r="H28" i="4"/>
  <c r="M81" i="4"/>
  <c r="I28" i="4" s="1"/>
  <c r="O81" i="4"/>
  <c r="N81" i="4"/>
  <c r="J28" i="4" s="1"/>
  <c r="W10" i="11"/>
  <c r="N143" i="4"/>
  <c r="O143" i="4"/>
  <c r="M143" i="4"/>
  <c r="N144" i="4"/>
  <c r="M144" i="4"/>
  <c r="O144" i="4"/>
  <c r="Y92" i="1"/>
  <c r="E39" i="1"/>
  <c r="W92" i="1"/>
  <c r="F39" i="1" s="1"/>
  <c r="X92" i="1"/>
  <c r="G39" i="1" s="1"/>
  <c r="AE191" i="1"/>
  <c r="AC191" i="1"/>
  <c r="AD191" i="1"/>
  <c r="M97" i="4"/>
  <c r="I44" i="4" s="1"/>
  <c r="N97" i="4"/>
  <c r="J44" i="4" s="1"/>
  <c r="H44" i="4"/>
  <c r="O97" i="4"/>
  <c r="J157" i="4"/>
  <c r="K157" i="4"/>
  <c r="L157" i="4"/>
  <c r="Y133" i="1"/>
  <c r="X133" i="1"/>
  <c r="W133" i="1"/>
  <c r="X149" i="1"/>
  <c r="W149" i="1"/>
  <c r="Y149" i="1"/>
  <c r="AC204" i="1"/>
  <c r="AD204" i="1"/>
  <c r="AE204" i="1"/>
  <c r="P185" i="4"/>
  <c r="Q185" i="4"/>
  <c r="R185" i="4"/>
  <c r="J139" i="4"/>
  <c r="K139" i="4"/>
  <c r="L139" i="4"/>
  <c r="P180" i="4"/>
  <c r="R180" i="4"/>
  <c r="Q180" i="4"/>
  <c r="J98" i="4"/>
  <c r="F45" i="4" s="1"/>
  <c r="E45" i="4"/>
  <c r="K98" i="4"/>
  <c r="G45" i="4" s="1"/>
  <c r="L98" i="4"/>
  <c r="Y78" i="1"/>
  <c r="W78" i="1"/>
  <c r="F25" i="1" s="1"/>
  <c r="X78" i="1"/>
  <c r="G25" i="1" s="1"/>
  <c r="E25" i="1"/>
  <c r="X84" i="1"/>
  <c r="G31" i="1" s="1"/>
  <c r="Y84" i="1"/>
  <c r="W84" i="1"/>
  <c r="F31" i="1" s="1"/>
  <c r="E31" i="1"/>
  <c r="Q181" i="4"/>
  <c r="R181" i="4"/>
  <c r="P181" i="4"/>
  <c r="Y75" i="1"/>
  <c r="X75" i="1"/>
  <c r="G22" i="1" s="1"/>
  <c r="W75" i="1"/>
  <c r="F22" i="1" s="1"/>
  <c r="E22" i="1"/>
  <c r="X150" i="1"/>
  <c r="Y150" i="1"/>
  <c r="W150" i="1"/>
  <c r="W136" i="1"/>
  <c r="X136" i="1"/>
  <c r="Y136" i="1"/>
  <c r="L129" i="4"/>
  <c r="K129" i="4"/>
  <c r="J129" i="4"/>
  <c r="Y143" i="1"/>
  <c r="X143" i="1"/>
  <c r="W143" i="1"/>
  <c r="O148" i="4"/>
  <c r="N148" i="4"/>
  <c r="M148" i="4"/>
  <c r="Y66" i="1"/>
  <c r="X66" i="1"/>
  <c r="G13" i="1" s="1"/>
  <c r="E13" i="1"/>
  <c r="W66" i="1"/>
  <c r="F13" i="1" s="1"/>
  <c r="Y153" i="1"/>
  <c r="X153" i="1"/>
  <c r="W153" i="1"/>
  <c r="X95" i="1"/>
  <c r="G42" i="1" s="1"/>
  <c r="E42" i="1"/>
  <c r="W95" i="1"/>
  <c r="F42" i="1" s="1"/>
  <c r="Y95" i="1"/>
  <c r="J77" i="4"/>
  <c r="F24" i="4" s="1"/>
  <c r="K77" i="4"/>
  <c r="G24" i="4" s="1"/>
  <c r="E24" i="4"/>
  <c r="L77" i="4"/>
  <c r="W80" i="1"/>
  <c r="F27" i="1" s="1"/>
  <c r="E27" i="1"/>
  <c r="X80" i="1"/>
  <c r="G27" i="1" s="1"/>
  <c r="Y80" i="1"/>
  <c r="Y156" i="1"/>
  <c r="W156" i="1"/>
  <c r="X156" i="1"/>
  <c r="R194" i="4"/>
  <c r="P194" i="4"/>
  <c r="Q194" i="4"/>
  <c r="R200" i="4"/>
  <c r="P200" i="4"/>
  <c r="Q200" i="4"/>
  <c r="K156" i="4"/>
  <c r="J156" i="4"/>
  <c r="L156" i="4"/>
  <c r="R146" i="4"/>
  <c r="B83" i="5" s="1"/>
  <c r="P146" i="4"/>
  <c r="Q146" i="4"/>
  <c r="R198" i="4"/>
  <c r="P198" i="4"/>
  <c r="Q198" i="4"/>
  <c r="L74" i="4"/>
  <c r="E21" i="4"/>
  <c r="J74" i="4"/>
  <c r="F21" i="4" s="1"/>
  <c r="K74" i="4"/>
  <c r="G21" i="4" s="1"/>
  <c r="K151" i="4"/>
  <c r="L151" i="4"/>
  <c r="J151" i="4"/>
  <c r="AC189" i="1"/>
  <c r="AD189" i="1"/>
  <c r="AE189" i="1"/>
  <c r="O145" i="4"/>
  <c r="N145" i="4"/>
  <c r="M145" i="4"/>
  <c r="AC187" i="1"/>
  <c r="AD187" i="1"/>
  <c r="AE187" i="1"/>
  <c r="X144" i="1"/>
  <c r="W144" i="1"/>
  <c r="Y144" i="1"/>
  <c r="J75" i="4"/>
  <c r="F22" i="4" s="1"/>
  <c r="E22" i="4"/>
  <c r="L75" i="4"/>
  <c r="K75" i="4"/>
  <c r="G22" i="4" s="1"/>
  <c r="P192" i="4"/>
  <c r="Q192" i="4"/>
  <c r="R192" i="4"/>
  <c r="AC198" i="1"/>
  <c r="AE198" i="1"/>
  <c r="AD198" i="1"/>
  <c r="X82" i="1"/>
  <c r="G29" i="1" s="1"/>
  <c r="E29" i="1"/>
  <c r="W82" i="1"/>
  <c r="F29" i="1" s="1"/>
  <c r="Y82" i="1"/>
  <c r="AD201" i="1"/>
  <c r="AE201" i="1"/>
  <c r="AC201" i="1"/>
  <c r="E35" i="4"/>
  <c r="L88" i="4"/>
  <c r="K88" i="4"/>
  <c r="G35" i="4" s="1"/>
  <c r="J88" i="4"/>
  <c r="F35" i="4" s="1"/>
  <c r="K135" i="4"/>
  <c r="L135" i="4"/>
  <c r="J135" i="4"/>
  <c r="E30" i="1"/>
  <c r="Y83" i="1"/>
  <c r="W83" i="1"/>
  <c r="F30" i="1" s="1"/>
  <c r="X83" i="1"/>
  <c r="G30" i="1" s="1"/>
  <c r="K159" i="4"/>
  <c r="L159" i="4"/>
  <c r="J159" i="4"/>
  <c r="O158" i="4"/>
  <c r="M158" i="4"/>
  <c r="N158" i="4"/>
  <c r="R196" i="4"/>
  <c r="P196" i="4"/>
  <c r="Q196" i="4"/>
  <c r="E36" i="4"/>
  <c r="K89" i="4"/>
  <c r="G36" i="4" s="1"/>
  <c r="L89" i="4"/>
  <c r="J89" i="4"/>
  <c r="F36" i="4" s="1"/>
  <c r="Y90" i="1"/>
  <c r="X90" i="1"/>
  <c r="G37" i="1" s="1"/>
  <c r="E37" i="1"/>
  <c r="W90" i="1"/>
  <c r="F37" i="1" s="1"/>
  <c r="N71" i="4"/>
  <c r="J18" i="4" s="1"/>
  <c r="M71" i="4"/>
  <c r="I18" i="4" s="1"/>
  <c r="O71" i="4"/>
  <c r="H18" i="4"/>
  <c r="R201" i="4"/>
  <c r="Q201" i="4"/>
  <c r="P201" i="4"/>
  <c r="AC185" i="1"/>
  <c r="AD185" i="1"/>
  <c r="AE185" i="1"/>
  <c r="AE200" i="1"/>
  <c r="AD200" i="1"/>
  <c r="AC200" i="1"/>
  <c r="L149" i="4"/>
  <c r="K149" i="4"/>
  <c r="J149" i="4"/>
  <c r="M134" i="4"/>
  <c r="N134" i="4"/>
  <c r="O134" i="4"/>
  <c r="AE180" i="1"/>
  <c r="AD180" i="1"/>
  <c r="AC180" i="1"/>
  <c r="Y145" i="1"/>
  <c r="X145" i="1"/>
  <c r="W145" i="1"/>
  <c r="E24" i="1"/>
  <c r="X77" i="1"/>
  <c r="G24" i="1" s="1"/>
  <c r="W77" i="1"/>
  <c r="F24" i="1" s="1"/>
  <c r="Y77" i="1"/>
  <c r="W146" i="1"/>
  <c r="Y146" i="1"/>
  <c r="X146" i="1"/>
  <c r="Q182" i="4"/>
  <c r="P182" i="4"/>
  <c r="R182" i="4"/>
  <c r="X70" i="1"/>
  <c r="G17" i="1" s="1"/>
  <c r="W70" i="1"/>
  <c r="F17" i="1" s="1"/>
  <c r="Y70" i="1"/>
  <c r="E17" i="1"/>
  <c r="O78" i="4"/>
  <c r="N78" i="4"/>
  <c r="J25" i="4" s="1"/>
  <c r="H25" i="4"/>
  <c r="M78" i="4"/>
  <c r="I25" i="4" s="1"/>
  <c r="R186" i="4"/>
  <c r="Q186" i="4"/>
  <c r="P186" i="4"/>
  <c r="AC195" i="1"/>
  <c r="AD195" i="1"/>
  <c r="AE195" i="1"/>
  <c r="W76" i="1"/>
  <c r="F23" i="1" s="1"/>
  <c r="E23" i="1"/>
  <c r="X76" i="1"/>
  <c r="G23" i="1" s="1"/>
  <c r="Y76" i="1"/>
  <c r="E20" i="1"/>
  <c r="Y73" i="1"/>
  <c r="X73" i="1"/>
  <c r="G20" i="1" s="1"/>
  <c r="W73" i="1"/>
  <c r="F20" i="1" s="1"/>
  <c r="W158" i="1"/>
  <c r="X158" i="1"/>
  <c r="Y158" i="1"/>
  <c r="K140" i="4"/>
  <c r="J140" i="4"/>
  <c r="L140" i="4"/>
  <c r="J96" i="4"/>
  <c r="F43" i="4" s="1"/>
  <c r="E43" i="4"/>
  <c r="K96" i="4"/>
  <c r="G43" i="4" s="1"/>
  <c r="L96" i="4"/>
  <c r="K91" i="4"/>
  <c r="G38" i="4" s="1"/>
  <c r="L91" i="4"/>
  <c r="E38" i="4"/>
  <c r="J91" i="4"/>
  <c r="F38" i="4" s="1"/>
  <c r="H36" i="1"/>
  <c r="AA89" i="1"/>
  <c r="J36" i="1" s="1"/>
  <c r="AB89" i="1"/>
  <c r="Z89" i="1"/>
  <c r="I36" i="1" s="1"/>
  <c r="X129" i="1"/>
  <c r="W129" i="1"/>
  <c r="Y129" i="1"/>
  <c r="AC193" i="1"/>
  <c r="AE193" i="1"/>
  <c r="AD193" i="1"/>
  <c r="R205" i="4"/>
  <c r="P205" i="4"/>
  <c r="Q205" i="4"/>
  <c r="M69" i="4"/>
  <c r="I16" i="4" s="1"/>
  <c r="N69" i="4"/>
  <c r="J16" i="4" s="1"/>
  <c r="O69" i="4"/>
  <c r="H16" i="4"/>
  <c r="L130" i="4"/>
  <c r="K130" i="4"/>
  <c r="J130" i="4"/>
  <c r="Y139" i="1"/>
  <c r="X139" i="1"/>
  <c r="W139" i="1"/>
  <c r="R188" i="4"/>
  <c r="Q188" i="4"/>
  <c r="P188" i="4"/>
  <c r="X157" i="1"/>
  <c r="W157" i="1"/>
  <c r="Y157" i="1"/>
  <c r="H39" i="4"/>
  <c r="M92" i="4"/>
  <c r="I39" i="4" s="1"/>
  <c r="N92" i="4"/>
  <c r="J39" i="4" s="1"/>
  <c r="O92" i="4"/>
  <c r="N155" i="4"/>
  <c r="M155" i="4"/>
  <c r="O155" i="4"/>
  <c r="K86" i="4"/>
  <c r="G33" i="4" s="1"/>
  <c r="J86" i="4"/>
  <c r="F33" i="4" s="1"/>
  <c r="L86" i="4"/>
  <c r="E33" i="4"/>
  <c r="J93" i="4"/>
  <c r="F40" i="4" s="1"/>
  <c r="E40" i="4"/>
  <c r="K93" i="4"/>
  <c r="G40" i="4" s="1"/>
  <c r="L93" i="4"/>
  <c r="R187" i="4"/>
  <c r="P187" i="4"/>
  <c r="Q187" i="4"/>
  <c r="X81" i="1"/>
  <c r="G28" i="1" s="1"/>
  <c r="Y81" i="1"/>
  <c r="E28" i="1"/>
  <c r="W81" i="1"/>
  <c r="F28" i="1" s="1"/>
  <c r="Z152" i="1"/>
  <c r="AB152" i="1"/>
  <c r="AA152" i="1"/>
  <c r="L147" i="4"/>
  <c r="K147" i="4"/>
  <c r="J147" i="4"/>
  <c r="K137" i="4"/>
  <c r="J137" i="4"/>
  <c r="L137" i="4"/>
  <c r="AE196" i="1"/>
  <c r="AD196" i="1"/>
  <c r="AC196" i="1"/>
  <c r="Q83" i="4"/>
  <c r="M30" i="4" s="1"/>
  <c r="K30" i="4"/>
  <c r="R83" i="4"/>
  <c r="N30" i="4" s="1"/>
  <c r="P83" i="4"/>
  <c r="L30" i="4" s="1"/>
  <c r="AE199" i="1"/>
  <c r="AC199" i="1"/>
  <c r="AD199" i="1"/>
  <c r="J142" i="4"/>
  <c r="K142" i="4"/>
  <c r="L142" i="4"/>
  <c r="E23" i="4"/>
  <c r="J76" i="4"/>
  <c r="F23" i="4" s="1"/>
  <c r="L76" i="4"/>
  <c r="K76" i="4"/>
  <c r="G23" i="4" s="1"/>
  <c r="Y131" i="1"/>
  <c r="X131" i="1"/>
  <c r="W131" i="1"/>
  <c r="W141" i="1"/>
  <c r="Y141" i="1"/>
  <c r="X141" i="1"/>
  <c r="X140" i="1"/>
  <c r="W140" i="1"/>
  <c r="Y140" i="1"/>
  <c r="W134" i="1"/>
  <c r="X134" i="1"/>
  <c r="Y134" i="1"/>
  <c r="AC202" i="1"/>
  <c r="AE202" i="1"/>
  <c r="AD202" i="1"/>
  <c r="AB74" i="1"/>
  <c r="H21" i="1"/>
  <c r="AA74" i="1"/>
  <c r="J21" i="1" s="1"/>
  <c r="Z74" i="1"/>
  <c r="I21" i="1" s="1"/>
  <c r="R203" i="4"/>
  <c r="Q203" i="4"/>
  <c r="P203" i="4"/>
  <c r="W154" i="1"/>
  <c r="Y154" i="1"/>
  <c r="X154" i="1"/>
  <c r="AC182" i="1"/>
  <c r="AE182" i="1"/>
  <c r="AD182" i="1"/>
  <c r="N85" i="4"/>
  <c r="J32" i="4" s="1"/>
  <c r="H32" i="4"/>
  <c r="M85" i="4"/>
  <c r="I32" i="4" s="1"/>
  <c r="O85" i="4"/>
  <c r="W86" i="1"/>
  <c r="F33" i="1" s="1"/>
  <c r="E33" i="1"/>
  <c r="X86" i="1"/>
  <c r="G33" i="1" s="1"/>
  <c r="Y86" i="1"/>
  <c r="X91" i="1"/>
  <c r="G38" i="1" s="1"/>
  <c r="W91" i="1"/>
  <c r="F38" i="1" s="1"/>
  <c r="E38" i="1"/>
  <c r="Y91" i="1"/>
  <c r="L79" i="4"/>
  <c r="E26" i="4"/>
  <c r="J79" i="4"/>
  <c r="F26" i="4" s="1"/>
  <c r="K79" i="4"/>
  <c r="G26" i="4" s="1"/>
  <c r="Y68" i="1"/>
  <c r="W68" i="1"/>
  <c r="F15" i="1" s="1"/>
  <c r="E15" i="1"/>
  <c r="X68" i="1"/>
  <c r="G15" i="1" s="1"/>
  <c r="X147" i="1"/>
  <c r="W147" i="1"/>
  <c r="Y147" i="1"/>
  <c r="R183" i="4"/>
  <c r="P183" i="4"/>
  <c r="Q183" i="4"/>
  <c r="O141" i="4"/>
  <c r="N141" i="4"/>
  <c r="M141" i="4"/>
  <c r="AE207" i="1"/>
  <c r="AC207" i="1"/>
  <c r="AD207" i="1"/>
  <c r="P204" i="4"/>
  <c r="Q204" i="4"/>
  <c r="R204" i="4"/>
  <c r="AD203" i="1"/>
  <c r="AC203" i="1"/>
  <c r="AE203" i="1"/>
  <c r="W138" i="1"/>
  <c r="Y138" i="1"/>
  <c r="X138" i="1"/>
  <c r="N95" i="4"/>
  <c r="J42" i="4" s="1"/>
  <c r="M95" i="4"/>
  <c r="I42" i="4" s="1"/>
  <c r="H42" i="4"/>
  <c r="O95" i="4"/>
  <c r="J131" i="4"/>
  <c r="K131" i="4"/>
  <c r="L131" i="4"/>
  <c r="R195" i="4"/>
  <c r="P195" i="4"/>
  <c r="Q195" i="4"/>
  <c r="E46" i="5"/>
  <c r="AB137" i="1"/>
  <c r="AA137" i="1"/>
  <c r="Z137" i="1"/>
  <c r="X71" i="1"/>
  <c r="G18" i="1" s="1"/>
  <c r="E18" i="1"/>
  <c r="W71" i="1"/>
  <c r="F18" i="1" s="1"/>
  <c r="Y71" i="1"/>
  <c r="K72" i="4"/>
  <c r="G19" i="4" s="1"/>
  <c r="J72" i="4"/>
  <c r="F19" i="4" s="1"/>
  <c r="E19" i="4"/>
  <c r="L72" i="4"/>
  <c r="E40" i="1"/>
  <c r="W93" i="1"/>
  <c r="F40" i="1" s="1"/>
  <c r="Y93" i="1"/>
  <c r="X93" i="1"/>
  <c r="G40" i="1" s="1"/>
  <c r="L154" i="4"/>
  <c r="J154" i="4"/>
  <c r="K154" i="4"/>
  <c r="L138" i="4"/>
  <c r="K138" i="4"/>
  <c r="J138" i="4"/>
  <c r="K152" i="4"/>
  <c r="L152" i="4"/>
  <c r="J152" i="4"/>
  <c r="N132" i="4"/>
  <c r="O132" i="4"/>
  <c r="M132" i="4"/>
  <c r="N82" i="4"/>
  <c r="J29" i="4" s="1"/>
  <c r="M82" i="4"/>
  <c r="I29" i="4" s="1"/>
  <c r="O82" i="4"/>
  <c r="H29" i="4"/>
  <c r="W87" i="1"/>
  <c r="F34" i="1" s="1"/>
  <c r="X87" i="1"/>
  <c r="G34" i="1" s="1"/>
  <c r="E34" i="1"/>
  <c r="Y87" i="1"/>
  <c r="E41" i="1"/>
  <c r="Y94" i="1"/>
  <c r="X94" i="1"/>
  <c r="G41" i="1" s="1"/>
  <c r="W94" i="1"/>
  <c r="F41" i="1" s="1"/>
  <c r="J66" i="4"/>
  <c r="F13" i="4" s="1"/>
  <c r="K66" i="4"/>
  <c r="G13" i="4" s="1"/>
  <c r="L66" i="4"/>
  <c r="E13" i="4"/>
  <c r="AE188" i="1"/>
  <c r="AC188" i="1"/>
  <c r="AD188" i="1"/>
  <c r="AE183" i="1"/>
  <c r="AD183" i="1"/>
  <c r="AC183" i="1"/>
  <c r="L161" i="4"/>
  <c r="J161" i="4"/>
  <c r="K161" i="4"/>
  <c r="AD192" i="1"/>
  <c r="AC192" i="1"/>
  <c r="AE192" i="1"/>
  <c r="E14" i="4"/>
  <c r="L67" i="4"/>
  <c r="K67" i="4"/>
  <c r="G14" i="4" s="1"/>
  <c r="J67" i="4"/>
  <c r="F14" i="4" s="1"/>
  <c r="L84" i="4"/>
  <c r="K84" i="4"/>
  <c r="G31" i="4" s="1"/>
  <c r="E31" i="4"/>
  <c r="J84" i="4"/>
  <c r="F31" i="4" s="1"/>
  <c r="Q191" i="4"/>
  <c r="R191" i="4"/>
  <c r="P191" i="4"/>
  <c r="J68" i="4"/>
  <c r="F15" i="4" s="1"/>
  <c r="E15" i="4"/>
  <c r="K68" i="4"/>
  <c r="G15" i="4" s="1"/>
  <c r="L68" i="4"/>
  <c r="AC205" i="1"/>
  <c r="AE205" i="1"/>
  <c r="AD205" i="1"/>
  <c r="E50" i="11"/>
  <c r="G50" i="11"/>
  <c r="F50" i="11"/>
  <c r="AC69" i="1" l="1"/>
  <c r="L16" i="1" s="1"/>
  <c r="AD69" i="1"/>
  <c r="M16" i="1" s="1"/>
  <c r="K16" i="1"/>
  <c r="AE69" i="1"/>
  <c r="N16" i="1" s="1"/>
  <c r="AD72" i="1"/>
  <c r="M19" i="1" s="1"/>
  <c r="K19" i="1"/>
  <c r="AC72" i="1"/>
  <c r="L19" i="1" s="1"/>
  <c r="AE72" i="1"/>
  <c r="N19" i="1" s="1"/>
  <c r="AE85" i="1"/>
  <c r="N32" i="1" s="1"/>
  <c r="K32" i="1"/>
  <c r="AD85" i="1"/>
  <c r="M32" i="1" s="1"/>
  <c r="AC85" i="1"/>
  <c r="L32" i="1" s="1"/>
  <c r="J100" i="8"/>
  <c r="F47" i="8" s="1"/>
  <c r="L100" i="8"/>
  <c r="K100" i="8"/>
  <c r="G47" i="8" s="1"/>
  <c r="E47" i="8"/>
  <c r="O101" i="7"/>
  <c r="M101" i="7"/>
  <c r="I48" i="7" s="1"/>
  <c r="H48" i="7"/>
  <c r="N101" i="7"/>
  <c r="J48" i="7" s="1"/>
  <c r="L163" i="8"/>
  <c r="K163" i="8"/>
  <c r="J163" i="8"/>
  <c r="C99" i="6"/>
  <c r="F212" i="6" s="1"/>
  <c r="H212" i="6" s="1"/>
  <c r="C99" i="8"/>
  <c r="F212" i="8" s="1"/>
  <c r="I213" i="7"/>
  <c r="H213" i="7"/>
  <c r="G213" i="7"/>
  <c r="N164" i="7"/>
  <c r="M164" i="7"/>
  <c r="O164" i="7"/>
  <c r="P213" i="8"/>
  <c r="R213" i="8"/>
  <c r="Q213" i="8"/>
  <c r="M100" i="6"/>
  <c r="I47" i="6" s="1"/>
  <c r="O100" i="6"/>
  <c r="H47" i="6"/>
  <c r="N100" i="6"/>
  <c r="J47" i="6" s="1"/>
  <c r="O163" i="6"/>
  <c r="M163" i="6"/>
  <c r="N163" i="6"/>
  <c r="G161" i="5"/>
  <c r="I161" i="5"/>
  <c r="H161" i="5"/>
  <c r="H227" i="5"/>
  <c r="G227" i="5"/>
  <c r="I227" i="5"/>
  <c r="G223" i="5"/>
  <c r="I223" i="5"/>
  <c r="H223" i="5"/>
  <c r="I215" i="5"/>
  <c r="H215" i="5"/>
  <c r="G215" i="5"/>
  <c r="K225" i="5"/>
  <c r="J225" i="5"/>
  <c r="L225" i="5"/>
  <c r="G200" i="5"/>
  <c r="I200" i="5"/>
  <c r="H200" i="5"/>
  <c r="G213" i="5"/>
  <c r="I213" i="5"/>
  <c r="H213" i="5"/>
  <c r="K226" i="5"/>
  <c r="L226" i="5"/>
  <c r="J226" i="5"/>
  <c r="I144" i="5"/>
  <c r="H144" i="5"/>
  <c r="G144" i="5"/>
  <c r="I209" i="5"/>
  <c r="H209" i="5"/>
  <c r="G209" i="5"/>
  <c r="G224" i="5"/>
  <c r="I224" i="5"/>
  <c r="H224" i="5"/>
  <c r="H222" i="5"/>
  <c r="G222" i="5"/>
  <c r="I222" i="5"/>
  <c r="I218" i="5"/>
  <c r="H218" i="5"/>
  <c r="G218" i="5"/>
  <c r="H195" i="5"/>
  <c r="I195" i="5"/>
  <c r="G195" i="5"/>
  <c r="N170" i="5"/>
  <c r="O170" i="5"/>
  <c r="M170" i="5"/>
  <c r="O99" i="5"/>
  <c r="N99" i="5"/>
  <c r="J46" i="5" s="1"/>
  <c r="M99" i="5"/>
  <c r="I46" i="5" s="1"/>
  <c r="G153" i="14"/>
  <c r="F153" i="14"/>
  <c r="H153" i="14"/>
  <c r="C88" i="5"/>
  <c r="F217" i="5" s="1"/>
  <c r="C87" i="5"/>
  <c r="F216" i="5" s="1"/>
  <c r="C90" i="5"/>
  <c r="C92" i="5"/>
  <c r="F221" i="5" s="1"/>
  <c r="C67" i="5"/>
  <c r="F196" i="5" s="1"/>
  <c r="C77" i="5"/>
  <c r="F206" i="5" s="1"/>
  <c r="C83" i="5"/>
  <c r="F212" i="5" s="1"/>
  <c r="C81" i="5"/>
  <c r="F210" i="5" s="1"/>
  <c r="C74" i="5"/>
  <c r="F203" i="5" s="1"/>
  <c r="C75" i="5"/>
  <c r="F204" i="5" s="1"/>
  <c r="C69" i="5"/>
  <c r="F198" i="5" s="1"/>
  <c r="C79" i="5"/>
  <c r="F208" i="5" s="1"/>
  <c r="C85" i="5"/>
  <c r="F214" i="5" s="1"/>
  <c r="C72" i="5"/>
  <c r="F201" i="5" s="1"/>
  <c r="C91" i="5"/>
  <c r="F220" i="5" s="1"/>
  <c r="C78" i="5"/>
  <c r="F207" i="5" s="1"/>
  <c r="C82" i="5"/>
  <c r="F211" i="5" s="1"/>
  <c r="C70" i="5"/>
  <c r="F199" i="5" s="1"/>
  <c r="C73" i="5"/>
  <c r="C68" i="5"/>
  <c r="F197" i="5" s="1"/>
  <c r="C76" i="5"/>
  <c r="F205" i="5" s="1"/>
  <c r="Q81" i="4"/>
  <c r="M28" i="4" s="1"/>
  <c r="R81" i="4"/>
  <c r="N28" i="4" s="1"/>
  <c r="P81" i="4"/>
  <c r="L28" i="4" s="1"/>
  <c r="K28" i="4"/>
  <c r="M87" i="4"/>
  <c r="I34" i="4" s="1"/>
  <c r="N87" i="4"/>
  <c r="J34" i="4" s="1"/>
  <c r="H34" i="4"/>
  <c r="O87" i="4"/>
  <c r="AA142" i="1"/>
  <c r="AB142" i="1"/>
  <c r="Z142" i="1"/>
  <c r="M157" i="4"/>
  <c r="N157" i="4"/>
  <c r="O157" i="4"/>
  <c r="Q144" i="4"/>
  <c r="P144" i="4"/>
  <c r="R144" i="4"/>
  <c r="B81" i="5" s="1"/>
  <c r="P143" i="4"/>
  <c r="R143" i="4"/>
  <c r="B80" i="5" s="1"/>
  <c r="B27" i="5" s="1"/>
  <c r="Q143" i="4"/>
  <c r="AE88" i="1"/>
  <c r="N35" i="1" s="1"/>
  <c r="AD88" i="1"/>
  <c r="M35" i="1" s="1"/>
  <c r="K35" i="1"/>
  <c r="AC88" i="1"/>
  <c r="L35" i="1" s="1"/>
  <c r="Q97" i="4"/>
  <c r="M44" i="4" s="1"/>
  <c r="P97" i="4"/>
  <c r="L44" i="4" s="1"/>
  <c r="R97" i="4"/>
  <c r="N44" i="4" s="1"/>
  <c r="K44" i="4"/>
  <c r="AA92" i="1"/>
  <c r="J39" i="1" s="1"/>
  <c r="H39" i="1"/>
  <c r="Z92" i="1"/>
  <c r="I39" i="1" s="1"/>
  <c r="AB92" i="1"/>
  <c r="M133" i="4"/>
  <c r="O133" i="4"/>
  <c r="N133" i="4"/>
  <c r="M150" i="4"/>
  <c r="O150" i="4"/>
  <c r="N150" i="4"/>
  <c r="H26" i="1"/>
  <c r="AA79" i="1"/>
  <c r="J26" i="1" s="1"/>
  <c r="AB79" i="1"/>
  <c r="Z79" i="1"/>
  <c r="I26" i="1" s="1"/>
  <c r="X10" i="11"/>
  <c r="AE130" i="1"/>
  <c r="AC130" i="1"/>
  <c r="AD130" i="1"/>
  <c r="AD151" i="1"/>
  <c r="AE151" i="1"/>
  <c r="AC151" i="1"/>
  <c r="AC67" i="1"/>
  <c r="L14" i="1" s="1"/>
  <c r="AE67" i="1"/>
  <c r="N14" i="1" s="1"/>
  <c r="K14" i="1"/>
  <c r="AD67" i="1"/>
  <c r="M14" i="1" s="1"/>
  <c r="H41" i="4"/>
  <c r="O94" i="4"/>
  <c r="N94" i="4"/>
  <c r="J41" i="4" s="1"/>
  <c r="M94" i="4"/>
  <c r="I41" i="4" s="1"/>
  <c r="Z155" i="1"/>
  <c r="AA155" i="1"/>
  <c r="AB155" i="1"/>
  <c r="P80" i="4"/>
  <c r="L27" i="4" s="1"/>
  <c r="K27" i="4"/>
  <c r="Q80" i="4"/>
  <c r="M27" i="4" s="1"/>
  <c r="R80" i="4"/>
  <c r="N27" i="4" s="1"/>
  <c r="Q160" i="4"/>
  <c r="P160" i="4"/>
  <c r="R160" i="4"/>
  <c r="B97" i="5" s="1"/>
  <c r="B44" i="5" s="1"/>
  <c r="O70" i="4"/>
  <c r="N70" i="4"/>
  <c r="J17" i="4" s="1"/>
  <c r="M70" i="4"/>
  <c r="I17" i="4" s="1"/>
  <c r="H17" i="4"/>
  <c r="O68" i="4"/>
  <c r="N68" i="4"/>
  <c r="J15" i="4" s="1"/>
  <c r="M68" i="4"/>
  <c r="I15" i="4" s="1"/>
  <c r="H15" i="4"/>
  <c r="N152" i="4"/>
  <c r="O152" i="4"/>
  <c r="M152" i="4"/>
  <c r="O154" i="4"/>
  <c r="M154" i="4"/>
  <c r="N154" i="4"/>
  <c r="AA71" i="1"/>
  <c r="J18" i="1" s="1"/>
  <c r="Z71" i="1"/>
  <c r="I18" i="1" s="1"/>
  <c r="H18" i="1"/>
  <c r="AB71" i="1"/>
  <c r="Q141" i="4"/>
  <c r="P141" i="4"/>
  <c r="R141" i="4"/>
  <c r="B78" i="5" s="1"/>
  <c r="B25" i="5" s="1"/>
  <c r="AA147" i="1"/>
  <c r="AB147" i="1"/>
  <c r="Z147" i="1"/>
  <c r="AB154" i="1"/>
  <c r="AA154" i="1"/>
  <c r="Z154" i="1"/>
  <c r="M76" i="4"/>
  <c r="I23" i="4" s="1"/>
  <c r="O76" i="4"/>
  <c r="N76" i="4"/>
  <c r="J23" i="4" s="1"/>
  <c r="H23" i="4"/>
  <c r="O137" i="4"/>
  <c r="N137" i="4"/>
  <c r="M137" i="4"/>
  <c r="M130" i="4"/>
  <c r="O130" i="4"/>
  <c r="N130" i="4"/>
  <c r="M96" i="4"/>
  <c r="I43" i="4" s="1"/>
  <c r="N96" i="4"/>
  <c r="J43" i="4" s="1"/>
  <c r="O96" i="4"/>
  <c r="H43" i="4"/>
  <c r="N140" i="4"/>
  <c r="M140" i="4"/>
  <c r="O140" i="4"/>
  <c r="Z73" i="1"/>
  <c r="I20" i="1" s="1"/>
  <c r="AB73" i="1"/>
  <c r="AA73" i="1"/>
  <c r="J20" i="1" s="1"/>
  <c r="H20" i="1"/>
  <c r="AA145" i="1"/>
  <c r="AB145" i="1"/>
  <c r="Z145" i="1"/>
  <c r="Q134" i="4"/>
  <c r="R134" i="4"/>
  <c r="B71" i="5" s="1"/>
  <c r="B18" i="5" s="1"/>
  <c r="P134" i="4"/>
  <c r="AA90" i="1"/>
  <c r="J37" i="1" s="1"/>
  <c r="Z90" i="1"/>
  <c r="I37" i="1" s="1"/>
  <c r="AB90" i="1"/>
  <c r="H37" i="1"/>
  <c r="F154" i="5"/>
  <c r="AB80" i="1"/>
  <c r="Z80" i="1"/>
  <c r="I27" i="1" s="1"/>
  <c r="H27" i="1"/>
  <c r="AA80" i="1"/>
  <c r="J27" i="1" s="1"/>
  <c r="H24" i="4"/>
  <c r="O77" i="4"/>
  <c r="N77" i="4"/>
  <c r="J24" i="4" s="1"/>
  <c r="M77" i="4"/>
  <c r="I24" i="4" s="1"/>
  <c r="Z95" i="1"/>
  <c r="I42" i="1" s="1"/>
  <c r="AA95" i="1"/>
  <c r="J42" i="1" s="1"/>
  <c r="H42" i="1"/>
  <c r="AB95" i="1"/>
  <c r="AB78" i="1"/>
  <c r="AA78" i="1"/>
  <c r="J25" i="1" s="1"/>
  <c r="Z78" i="1"/>
  <c r="I25" i="1" s="1"/>
  <c r="H25" i="1"/>
  <c r="N98" i="4"/>
  <c r="J45" i="4" s="1"/>
  <c r="H45" i="4"/>
  <c r="O98" i="4"/>
  <c r="M98" i="4"/>
  <c r="I45" i="4" s="1"/>
  <c r="AB133" i="1"/>
  <c r="Z133" i="1"/>
  <c r="AA133" i="1"/>
  <c r="M67" i="4"/>
  <c r="I14" i="4" s="1"/>
  <c r="O67" i="4"/>
  <c r="H14" i="4"/>
  <c r="N67" i="4"/>
  <c r="J14" i="4" s="1"/>
  <c r="Q82" i="4"/>
  <c r="M29" i="4" s="1"/>
  <c r="K29" i="4"/>
  <c r="P82" i="4"/>
  <c r="L29" i="4" s="1"/>
  <c r="R82" i="4"/>
  <c r="N29" i="4" s="1"/>
  <c r="M138" i="4"/>
  <c r="N138" i="4"/>
  <c r="O138" i="4"/>
  <c r="AE74" i="1"/>
  <c r="N21" i="1" s="1"/>
  <c r="AC74" i="1"/>
  <c r="L21" i="1" s="1"/>
  <c r="K21" i="1"/>
  <c r="AD74" i="1"/>
  <c r="M21" i="1" s="1"/>
  <c r="Z140" i="1"/>
  <c r="AB140" i="1"/>
  <c r="AA140" i="1"/>
  <c r="M142" i="4"/>
  <c r="N142" i="4"/>
  <c r="O142" i="4"/>
  <c r="H33" i="4"/>
  <c r="M86" i="4"/>
  <c r="I33" i="4" s="1"/>
  <c r="O86" i="4"/>
  <c r="N86" i="4"/>
  <c r="J33" i="4" s="1"/>
  <c r="AB158" i="1"/>
  <c r="AA158" i="1"/>
  <c r="Z158" i="1"/>
  <c r="O159" i="4"/>
  <c r="N159" i="4"/>
  <c r="M159" i="4"/>
  <c r="Z83" i="1"/>
  <c r="I30" i="1" s="1"/>
  <c r="H30" i="1"/>
  <c r="AB83" i="1"/>
  <c r="AA83" i="1"/>
  <c r="J30" i="1" s="1"/>
  <c r="N74" i="4"/>
  <c r="J21" i="4" s="1"/>
  <c r="M74" i="4"/>
  <c r="I21" i="4" s="1"/>
  <c r="H21" i="4"/>
  <c r="O74" i="4"/>
  <c r="AA156" i="1"/>
  <c r="AB156" i="1"/>
  <c r="Z156" i="1"/>
  <c r="Q148" i="4"/>
  <c r="R148" i="4"/>
  <c r="B85" i="5" s="1"/>
  <c r="P148" i="4"/>
  <c r="AA75" i="1"/>
  <c r="J22" i="1" s="1"/>
  <c r="Z75" i="1"/>
  <c r="I22" i="1" s="1"/>
  <c r="H22" i="1"/>
  <c r="AB75" i="1"/>
  <c r="AB84" i="1"/>
  <c r="Z84" i="1"/>
  <c r="I31" i="1" s="1"/>
  <c r="AA84" i="1"/>
  <c r="J31" i="1" s="1"/>
  <c r="H31" i="1"/>
  <c r="O139" i="4"/>
  <c r="M139" i="4"/>
  <c r="N139" i="4"/>
  <c r="AA149" i="1"/>
  <c r="Z149" i="1"/>
  <c r="AB149" i="1"/>
  <c r="N161" i="4"/>
  <c r="M161" i="4"/>
  <c r="O161" i="4"/>
  <c r="AB87" i="1"/>
  <c r="AA87" i="1"/>
  <c r="J34" i="1" s="1"/>
  <c r="Z87" i="1"/>
  <c r="I34" i="1" s="1"/>
  <c r="H34" i="1"/>
  <c r="Z93" i="1"/>
  <c r="I40" i="1" s="1"/>
  <c r="AA93" i="1"/>
  <c r="J40" i="1" s="1"/>
  <c r="H40" i="1"/>
  <c r="AB93" i="1"/>
  <c r="AE137" i="1"/>
  <c r="AD137" i="1"/>
  <c r="AC137" i="1"/>
  <c r="O131" i="4"/>
  <c r="M131" i="4"/>
  <c r="N131" i="4"/>
  <c r="Z138" i="1"/>
  <c r="AB138" i="1"/>
  <c r="AA138" i="1"/>
  <c r="Z68" i="1"/>
  <c r="I15" i="1" s="1"/>
  <c r="H15" i="1"/>
  <c r="AA68" i="1"/>
  <c r="J15" i="1" s="1"/>
  <c r="AB68" i="1"/>
  <c r="O79" i="4"/>
  <c r="N79" i="4"/>
  <c r="J26" i="4" s="1"/>
  <c r="H26" i="4"/>
  <c r="M79" i="4"/>
  <c r="I26" i="4" s="1"/>
  <c r="AA141" i="1"/>
  <c r="Z141" i="1"/>
  <c r="AB141" i="1"/>
  <c r="AB131" i="1"/>
  <c r="Z131" i="1"/>
  <c r="AA131" i="1"/>
  <c r="AD152" i="1"/>
  <c r="AE152" i="1"/>
  <c r="AC152" i="1"/>
  <c r="AA81" i="1"/>
  <c r="J28" i="1" s="1"/>
  <c r="Z81" i="1"/>
  <c r="I28" i="1" s="1"/>
  <c r="H28" i="1"/>
  <c r="AB81" i="1"/>
  <c r="O93" i="4"/>
  <c r="M93" i="4"/>
  <c r="I40" i="4" s="1"/>
  <c r="H40" i="4"/>
  <c r="N93" i="4"/>
  <c r="J40" i="4" s="1"/>
  <c r="P155" i="4"/>
  <c r="R155" i="4"/>
  <c r="B92" i="5" s="1"/>
  <c r="Q155" i="4"/>
  <c r="Q69" i="4"/>
  <c r="M16" i="4" s="1"/>
  <c r="R69" i="4"/>
  <c r="N16" i="4" s="1"/>
  <c r="P69" i="4"/>
  <c r="L16" i="4" s="1"/>
  <c r="K16" i="4"/>
  <c r="H38" i="4"/>
  <c r="M91" i="4"/>
  <c r="I38" i="4" s="1"/>
  <c r="O91" i="4"/>
  <c r="N91" i="4"/>
  <c r="J38" i="4" s="1"/>
  <c r="AB76" i="1"/>
  <c r="Z76" i="1"/>
  <c r="I23" i="1" s="1"/>
  <c r="H23" i="1"/>
  <c r="AA76" i="1"/>
  <c r="J23" i="1" s="1"/>
  <c r="AA70" i="1"/>
  <c r="J17" i="1" s="1"/>
  <c r="H17" i="1"/>
  <c r="AB70" i="1"/>
  <c r="Z70" i="1"/>
  <c r="I17" i="1" s="1"/>
  <c r="AA77" i="1"/>
  <c r="J24" i="1" s="1"/>
  <c r="H24" i="1"/>
  <c r="Z77" i="1"/>
  <c r="I24" i="1" s="1"/>
  <c r="AB77" i="1"/>
  <c r="P71" i="4"/>
  <c r="L18" i="4" s="1"/>
  <c r="K18" i="4"/>
  <c r="Q71" i="4"/>
  <c r="M18" i="4" s="1"/>
  <c r="R71" i="4"/>
  <c r="N18" i="4" s="1"/>
  <c r="M89" i="4"/>
  <c r="I36" i="4" s="1"/>
  <c r="H36" i="4"/>
  <c r="O89" i="4"/>
  <c r="N89" i="4"/>
  <c r="J36" i="4" s="1"/>
  <c r="M135" i="4"/>
  <c r="N135" i="4"/>
  <c r="O135" i="4"/>
  <c r="O88" i="4"/>
  <c r="N88" i="4"/>
  <c r="J35" i="4" s="1"/>
  <c r="H35" i="4"/>
  <c r="M88" i="4"/>
  <c r="I35" i="4" s="1"/>
  <c r="AB82" i="1"/>
  <c r="H29" i="1"/>
  <c r="AA82" i="1"/>
  <c r="J29" i="1" s="1"/>
  <c r="Z82" i="1"/>
  <c r="I29" i="1" s="1"/>
  <c r="N75" i="4"/>
  <c r="J22" i="4" s="1"/>
  <c r="H22" i="4"/>
  <c r="O75" i="4"/>
  <c r="M75" i="4"/>
  <c r="I22" i="4" s="1"/>
  <c r="N151" i="4"/>
  <c r="O151" i="4"/>
  <c r="M151" i="4"/>
  <c r="AA143" i="1"/>
  <c r="Z143" i="1"/>
  <c r="AB143" i="1"/>
  <c r="Z136" i="1"/>
  <c r="AA136" i="1"/>
  <c r="AB136" i="1"/>
  <c r="Z150" i="1"/>
  <c r="AB150" i="1"/>
  <c r="AA150" i="1"/>
  <c r="O84" i="4"/>
  <c r="N84" i="4"/>
  <c r="J31" i="4" s="1"/>
  <c r="M84" i="4"/>
  <c r="I31" i="4" s="1"/>
  <c r="H31" i="4"/>
  <c r="H13" i="4"/>
  <c r="M66" i="4"/>
  <c r="I13" i="4" s="1"/>
  <c r="N66" i="4"/>
  <c r="J13" i="4" s="1"/>
  <c r="O66" i="4"/>
  <c r="Z94" i="1"/>
  <c r="I41" i="1" s="1"/>
  <c r="AA94" i="1"/>
  <c r="J41" i="1" s="1"/>
  <c r="AB94" i="1"/>
  <c r="H41" i="1"/>
  <c r="P132" i="4"/>
  <c r="Q132" i="4"/>
  <c r="R132" i="4"/>
  <c r="B69" i="5" s="1"/>
  <c r="O72" i="4"/>
  <c r="N72" i="4"/>
  <c r="J19" i="4" s="1"/>
  <c r="M72" i="4"/>
  <c r="I19" i="4" s="1"/>
  <c r="H19" i="4"/>
  <c r="H46" i="5"/>
  <c r="P95" i="4"/>
  <c r="L42" i="4" s="1"/>
  <c r="K42" i="4"/>
  <c r="Q95" i="4"/>
  <c r="M42" i="4" s="1"/>
  <c r="R95" i="4"/>
  <c r="N42" i="4" s="1"/>
  <c r="Z91" i="1"/>
  <c r="I38" i="1" s="1"/>
  <c r="H38" i="1"/>
  <c r="AA91" i="1"/>
  <c r="J38" i="1" s="1"/>
  <c r="AB91" i="1"/>
  <c r="AA86" i="1"/>
  <c r="J33" i="1" s="1"/>
  <c r="Z86" i="1"/>
  <c r="I33" i="1" s="1"/>
  <c r="AB86" i="1"/>
  <c r="H33" i="1"/>
  <c r="Q85" i="4"/>
  <c r="M32" i="4" s="1"/>
  <c r="P85" i="4"/>
  <c r="L32" i="4" s="1"/>
  <c r="R85" i="4"/>
  <c r="N32" i="4" s="1"/>
  <c r="K32" i="4"/>
  <c r="Z134" i="1"/>
  <c r="AB134" i="1"/>
  <c r="AA134" i="1"/>
  <c r="N147" i="4"/>
  <c r="O147" i="4"/>
  <c r="M147" i="4"/>
  <c r="Q92" i="4"/>
  <c r="M39" i="4" s="1"/>
  <c r="P92" i="4"/>
  <c r="L39" i="4" s="1"/>
  <c r="K39" i="4"/>
  <c r="R92" i="4"/>
  <c r="N39" i="4" s="1"/>
  <c r="AA157" i="1"/>
  <c r="AB157" i="1"/>
  <c r="Z157" i="1"/>
  <c r="AA139" i="1"/>
  <c r="Z139" i="1"/>
  <c r="AB139" i="1"/>
  <c r="Z129" i="1"/>
  <c r="AA129" i="1"/>
  <c r="AB129" i="1"/>
  <c r="AC89" i="1"/>
  <c r="L36" i="1" s="1"/>
  <c r="K36" i="1"/>
  <c r="AE89" i="1"/>
  <c r="N36" i="1" s="1"/>
  <c r="AD89" i="1"/>
  <c r="M36" i="1" s="1"/>
  <c r="R78" i="4"/>
  <c r="N25" i="4" s="1"/>
  <c r="K25" i="4"/>
  <c r="Q78" i="4"/>
  <c r="M25" i="4" s="1"/>
  <c r="P78" i="4"/>
  <c r="L25" i="4" s="1"/>
  <c r="AA146" i="1"/>
  <c r="AB146" i="1"/>
  <c r="Z146" i="1"/>
  <c r="N149" i="4"/>
  <c r="M149" i="4"/>
  <c r="O149" i="4"/>
  <c r="P158" i="4"/>
  <c r="R158" i="4"/>
  <c r="B95" i="5" s="1"/>
  <c r="B42" i="5" s="1"/>
  <c r="Q158" i="4"/>
  <c r="Z144" i="1"/>
  <c r="AA144" i="1"/>
  <c r="AB144" i="1"/>
  <c r="R145" i="4"/>
  <c r="B82" i="5" s="1"/>
  <c r="P145" i="4"/>
  <c r="Q145" i="4"/>
  <c r="N156" i="4"/>
  <c r="O156" i="4"/>
  <c r="M156" i="4"/>
  <c r="AB153" i="1"/>
  <c r="Z153" i="1"/>
  <c r="AA153" i="1"/>
  <c r="H13" i="1"/>
  <c r="Z66" i="1"/>
  <c r="I13" i="1" s="1"/>
  <c r="AB66" i="1"/>
  <c r="AA66" i="1"/>
  <c r="J13" i="1" s="1"/>
  <c r="M129" i="4"/>
  <c r="O129" i="4"/>
  <c r="N129" i="4"/>
  <c r="B48" i="11"/>
  <c r="J50" i="11"/>
  <c r="B46" i="11"/>
  <c r="B22" i="11"/>
  <c r="H50" i="11"/>
  <c r="I50" i="11"/>
  <c r="B31" i="11"/>
  <c r="B29" i="11"/>
  <c r="B28" i="5" l="1"/>
  <c r="G212" i="6"/>
  <c r="G212" i="8"/>
  <c r="I212" i="8"/>
  <c r="H212" i="8"/>
  <c r="O163" i="8"/>
  <c r="M163" i="8"/>
  <c r="N163" i="8"/>
  <c r="P101" i="7"/>
  <c r="L48" i="7" s="1"/>
  <c r="R101" i="7"/>
  <c r="N48" i="7" s="1"/>
  <c r="K48" i="7"/>
  <c r="Q101" i="7"/>
  <c r="M48" i="7" s="1"/>
  <c r="I212" i="6"/>
  <c r="K212" i="6" s="1"/>
  <c r="J213" i="7"/>
  <c r="L213" i="7"/>
  <c r="K213" i="7"/>
  <c r="N100" i="8"/>
  <c r="J47" i="8" s="1"/>
  <c r="O100" i="8"/>
  <c r="M100" i="8"/>
  <c r="I47" i="8" s="1"/>
  <c r="H47" i="8"/>
  <c r="P164" i="7"/>
  <c r="R164" i="7"/>
  <c r="Q164" i="7"/>
  <c r="R100" i="6"/>
  <c r="N47" i="6" s="1"/>
  <c r="P100" i="6"/>
  <c r="L47" i="6" s="1"/>
  <c r="Q100" i="6"/>
  <c r="M47" i="6" s="1"/>
  <c r="K47" i="6"/>
  <c r="Q163" i="6"/>
  <c r="R163" i="6"/>
  <c r="B100" i="7" s="1"/>
  <c r="P163" i="6"/>
  <c r="G205" i="5"/>
  <c r="I205" i="5"/>
  <c r="H205" i="5"/>
  <c r="G214" i="5"/>
  <c r="I214" i="5"/>
  <c r="H214" i="5"/>
  <c r="I196" i="5"/>
  <c r="H196" i="5"/>
  <c r="G196" i="5"/>
  <c r="I217" i="5"/>
  <c r="H217" i="5"/>
  <c r="G217" i="5"/>
  <c r="L195" i="5"/>
  <c r="J195" i="5"/>
  <c r="K195" i="5"/>
  <c r="K144" i="5"/>
  <c r="L144" i="5"/>
  <c r="J144" i="5"/>
  <c r="I201" i="5"/>
  <c r="H201" i="5"/>
  <c r="G201" i="5"/>
  <c r="H206" i="5"/>
  <c r="G206" i="5"/>
  <c r="I206" i="5"/>
  <c r="K215" i="5"/>
  <c r="L215" i="5"/>
  <c r="J215" i="5"/>
  <c r="K161" i="5"/>
  <c r="J161" i="5"/>
  <c r="L161" i="5"/>
  <c r="N226" i="5"/>
  <c r="M226" i="5"/>
  <c r="O226" i="5"/>
  <c r="M225" i="5"/>
  <c r="O225" i="5"/>
  <c r="N225" i="5"/>
  <c r="B29" i="5"/>
  <c r="I154" i="5"/>
  <c r="H154" i="5"/>
  <c r="G154" i="5"/>
  <c r="H211" i="5"/>
  <c r="G211" i="5"/>
  <c r="I211" i="5"/>
  <c r="H203" i="5"/>
  <c r="G203" i="5"/>
  <c r="I203" i="5"/>
  <c r="K218" i="5"/>
  <c r="J218" i="5"/>
  <c r="L218" i="5"/>
  <c r="K200" i="5"/>
  <c r="J200" i="5"/>
  <c r="L200" i="5"/>
  <c r="I199" i="5"/>
  <c r="H199" i="5"/>
  <c r="G199" i="5"/>
  <c r="I204" i="5"/>
  <c r="H204" i="5"/>
  <c r="G204" i="5"/>
  <c r="G216" i="5"/>
  <c r="I216" i="5"/>
  <c r="H216" i="5"/>
  <c r="K227" i="5"/>
  <c r="L227" i="5"/>
  <c r="J227" i="5"/>
  <c r="I220" i="5"/>
  <c r="H220" i="5"/>
  <c r="G220" i="5"/>
  <c r="G198" i="5"/>
  <c r="I198" i="5"/>
  <c r="H198" i="5"/>
  <c r="I212" i="5"/>
  <c r="H212" i="5"/>
  <c r="G212" i="5"/>
  <c r="G197" i="5"/>
  <c r="I197" i="5"/>
  <c r="H197" i="5"/>
  <c r="G207" i="5"/>
  <c r="I207" i="5"/>
  <c r="H207" i="5"/>
  <c r="G208" i="5"/>
  <c r="I208" i="5"/>
  <c r="H208" i="5"/>
  <c r="I210" i="5"/>
  <c r="H210" i="5"/>
  <c r="G210" i="5"/>
  <c r="G221" i="5"/>
  <c r="I221" i="5"/>
  <c r="H221" i="5"/>
  <c r="R170" i="5"/>
  <c r="P170" i="5"/>
  <c r="Q170" i="5"/>
  <c r="K222" i="5"/>
  <c r="L222" i="5"/>
  <c r="J222" i="5"/>
  <c r="K224" i="5"/>
  <c r="J224" i="5"/>
  <c r="L224" i="5"/>
  <c r="K209" i="5"/>
  <c r="J209" i="5"/>
  <c r="L209" i="5"/>
  <c r="K213" i="5"/>
  <c r="L213" i="5"/>
  <c r="J213" i="5"/>
  <c r="K223" i="5"/>
  <c r="J223" i="5"/>
  <c r="L223" i="5"/>
  <c r="F83" i="5"/>
  <c r="G83" i="5" s="1"/>
  <c r="C30" i="5" s="1"/>
  <c r="B30" i="5"/>
  <c r="B16" i="5"/>
  <c r="F202" i="5"/>
  <c r="B20" i="5"/>
  <c r="F73" i="5"/>
  <c r="F219" i="5"/>
  <c r="B37" i="5"/>
  <c r="F90" i="5"/>
  <c r="B39" i="5"/>
  <c r="B32" i="5"/>
  <c r="C132" i="14"/>
  <c r="C151" i="14"/>
  <c r="C149" i="14"/>
  <c r="C134" i="14"/>
  <c r="C125" i="14"/>
  <c r="Q99" i="5"/>
  <c r="M46" i="5" s="1"/>
  <c r="P99" i="5"/>
  <c r="L46" i="5" s="1"/>
  <c r="R99" i="5"/>
  <c r="J153" i="14"/>
  <c r="K153" i="14"/>
  <c r="I153" i="14"/>
  <c r="AD92" i="1"/>
  <c r="M39" i="1" s="1"/>
  <c r="AC92" i="1"/>
  <c r="L39" i="1" s="1"/>
  <c r="AE92" i="1"/>
  <c r="N39" i="1" s="1"/>
  <c r="K39" i="1"/>
  <c r="K34" i="4"/>
  <c r="Q87" i="4"/>
  <c r="M34" i="4" s="1"/>
  <c r="P87" i="4"/>
  <c r="L34" i="4" s="1"/>
  <c r="R87" i="4"/>
  <c r="N34" i="4" s="1"/>
  <c r="K26" i="1"/>
  <c r="AC79" i="1"/>
  <c r="L26" i="1" s="1"/>
  <c r="AE79" i="1"/>
  <c r="N26" i="1" s="1"/>
  <c r="AD79" i="1"/>
  <c r="M26" i="1" s="1"/>
  <c r="Q150" i="4"/>
  <c r="R150" i="4"/>
  <c r="B87" i="5" s="1"/>
  <c r="B34" i="5" s="1"/>
  <c r="P150" i="4"/>
  <c r="F151" i="5"/>
  <c r="F80" i="5"/>
  <c r="F97" i="5"/>
  <c r="F168" i="5"/>
  <c r="Q94" i="4"/>
  <c r="M41" i="4" s="1"/>
  <c r="P94" i="4"/>
  <c r="L41" i="4" s="1"/>
  <c r="R94" i="4"/>
  <c r="N41" i="4" s="1"/>
  <c r="K41" i="4"/>
  <c r="P133" i="4"/>
  <c r="R133" i="4"/>
  <c r="B70" i="5" s="1"/>
  <c r="B17" i="5" s="1"/>
  <c r="Q133" i="4"/>
  <c r="Q157" i="4"/>
  <c r="R157" i="4"/>
  <c r="B94" i="5" s="1"/>
  <c r="B41" i="5" s="1"/>
  <c r="P157" i="4"/>
  <c r="AE142" i="1"/>
  <c r="AC142" i="1"/>
  <c r="AD142" i="1"/>
  <c r="Q70" i="4"/>
  <c r="M17" i="4" s="1"/>
  <c r="K17" i="4"/>
  <c r="R70" i="4"/>
  <c r="N17" i="4" s="1"/>
  <c r="P70" i="4"/>
  <c r="L17" i="4" s="1"/>
  <c r="AD155" i="1"/>
  <c r="AE155" i="1"/>
  <c r="AC155" i="1"/>
  <c r="Y10" i="11"/>
  <c r="F152" i="5"/>
  <c r="F81" i="5"/>
  <c r="R156" i="4"/>
  <c r="B93" i="5" s="1"/>
  <c r="B40" i="5" s="1"/>
  <c r="Q156" i="4"/>
  <c r="P156" i="4"/>
  <c r="Q72" i="4"/>
  <c r="M19" i="4" s="1"/>
  <c r="P72" i="4"/>
  <c r="L19" i="4" s="1"/>
  <c r="R72" i="4"/>
  <c r="N19" i="4" s="1"/>
  <c r="K19" i="4"/>
  <c r="P151" i="4"/>
  <c r="Q151" i="4"/>
  <c r="R151" i="4"/>
  <c r="B88" i="5" s="1"/>
  <c r="B35" i="5" s="1"/>
  <c r="P147" i="4"/>
  <c r="Q147" i="4"/>
  <c r="R147" i="4"/>
  <c r="B84" i="5" s="1"/>
  <c r="B31" i="5" s="1"/>
  <c r="AC150" i="1"/>
  <c r="AD150" i="1"/>
  <c r="AE150" i="1"/>
  <c r="AD70" i="1"/>
  <c r="M17" i="1" s="1"/>
  <c r="AE70" i="1"/>
  <c r="N17" i="1" s="1"/>
  <c r="AC70" i="1"/>
  <c r="L17" i="1" s="1"/>
  <c r="K17" i="1"/>
  <c r="AD149" i="1"/>
  <c r="AC149" i="1"/>
  <c r="AE149" i="1"/>
  <c r="AD84" i="1"/>
  <c r="M31" i="1" s="1"/>
  <c r="AC84" i="1"/>
  <c r="L31" i="1" s="1"/>
  <c r="AE84" i="1"/>
  <c r="N31" i="1" s="1"/>
  <c r="K31" i="1"/>
  <c r="F156" i="5"/>
  <c r="F85" i="5"/>
  <c r="AE78" i="1"/>
  <c r="N25" i="1" s="1"/>
  <c r="AD78" i="1"/>
  <c r="M25" i="1" s="1"/>
  <c r="AC78" i="1"/>
  <c r="L25" i="1" s="1"/>
  <c r="K25" i="1"/>
  <c r="K42" i="1"/>
  <c r="AD95" i="1"/>
  <c r="M42" i="1" s="1"/>
  <c r="AE95" i="1"/>
  <c r="N42" i="1" s="1"/>
  <c r="AC95" i="1"/>
  <c r="L42" i="1" s="1"/>
  <c r="AD145" i="1"/>
  <c r="AC145" i="1"/>
  <c r="AE145" i="1"/>
  <c r="P130" i="4"/>
  <c r="Q130" i="4"/>
  <c r="R130" i="4"/>
  <c r="B67" i="5" s="1"/>
  <c r="B14" i="5" s="1"/>
  <c r="AC154" i="1"/>
  <c r="AE154" i="1"/>
  <c r="AD154" i="1"/>
  <c r="F78" i="5"/>
  <c r="F149" i="5"/>
  <c r="R154" i="4"/>
  <c r="B91" i="5" s="1"/>
  <c r="B38" i="5" s="1"/>
  <c r="P154" i="4"/>
  <c r="Q154" i="4"/>
  <c r="AE134" i="1"/>
  <c r="AD134" i="1"/>
  <c r="AC134" i="1"/>
  <c r="F69" i="5"/>
  <c r="F140" i="5"/>
  <c r="R84" i="4"/>
  <c r="N31" i="4" s="1"/>
  <c r="P84" i="4"/>
  <c r="L31" i="4" s="1"/>
  <c r="Q84" i="4"/>
  <c r="M31" i="4" s="1"/>
  <c r="K31" i="4"/>
  <c r="AE82" i="1"/>
  <c r="N29" i="1" s="1"/>
  <c r="K29" i="1"/>
  <c r="AC82" i="1"/>
  <c r="L29" i="1" s="1"/>
  <c r="AD82" i="1"/>
  <c r="M29" i="1" s="1"/>
  <c r="AE66" i="1"/>
  <c r="N13" i="1" s="1"/>
  <c r="AD66" i="1"/>
  <c r="M13" i="1" s="1"/>
  <c r="K13" i="1"/>
  <c r="AC66" i="1"/>
  <c r="L13" i="1" s="1"/>
  <c r="AD129" i="1"/>
  <c r="AC129" i="1"/>
  <c r="AE129" i="1"/>
  <c r="R66" i="4"/>
  <c r="N13" i="4" s="1"/>
  <c r="Q66" i="4"/>
  <c r="M13" i="4" s="1"/>
  <c r="P66" i="4"/>
  <c r="L13" i="4" s="1"/>
  <c r="K13" i="4"/>
  <c r="AC77" i="1"/>
  <c r="L24" i="1" s="1"/>
  <c r="AD77" i="1"/>
  <c r="M24" i="1" s="1"/>
  <c r="AE77" i="1"/>
  <c r="N24" i="1" s="1"/>
  <c r="K24" i="1"/>
  <c r="Q91" i="4"/>
  <c r="M38" i="4" s="1"/>
  <c r="R91" i="4"/>
  <c r="N38" i="4" s="1"/>
  <c r="K38" i="4"/>
  <c r="P91" i="4"/>
  <c r="L38" i="4" s="1"/>
  <c r="AD75" i="1"/>
  <c r="M22" i="1" s="1"/>
  <c r="AE75" i="1"/>
  <c r="N22" i="1" s="1"/>
  <c r="AC75" i="1"/>
  <c r="L22" i="1" s="1"/>
  <c r="K22" i="1"/>
  <c r="AD156" i="1"/>
  <c r="AE156" i="1"/>
  <c r="AC156" i="1"/>
  <c r="AD158" i="1"/>
  <c r="AC158" i="1"/>
  <c r="AE158" i="1"/>
  <c r="R142" i="4"/>
  <c r="B79" i="5" s="1"/>
  <c r="B26" i="5" s="1"/>
  <c r="Q142" i="4"/>
  <c r="P142" i="4"/>
  <c r="AC140" i="1"/>
  <c r="AE140" i="1"/>
  <c r="AD140" i="1"/>
  <c r="R138" i="4"/>
  <c r="B75" i="5" s="1"/>
  <c r="B22" i="5" s="1"/>
  <c r="Q138" i="4"/>
  <c r="P138" i="4"/>
  <c r="K27" i="1"/>
  <c r="AC80" i="1"/>
  <c r="L27" i="1" s="1"/>
  <c r="AD80" i="1"/>
  <c r="M27" i="1" s="1"/>
  <c r="AE80" i="1"/>
  <c r="N27" i="1" s="1"/>
  <c r="AD73" i="1"/>
  <c r="M20" i="1" s="1"/>
  <c r="AC73" i="1"/>
  <c r="L20" i="1" s="1"/>
  <c r="AE73" i="1"/>
  <c r="N20" i="1" s="1"/>
  <c r="K20" i="1"/>
  <c r="P137" i="4"/>
  <c r="Q137" i="4"/>
  <c r="R137" i="4"/>
  <c r="B74" i="5" s="1"/>
  <c r="B21" i="5" s="1"/>
  <c r="Q68" i="4"/>
  <c r="M15" i="4" s="1"/>
  <c r="R68" i="4"/>
  <c r="N15" i="4" s="1"/>
  <c r="K15" i="4"/>
  <c r="P68" i="4"/>
  <c r="L15" i="4" s="1"/>
  <c r="AE144" i="1"/>
  <c r="AD144" i="1"/>
  <c r="AC144" i="1"/>
  <c r="AD146" i="1"/>
  <c r="AE146" i="1"/>
  <c r="AC146" i="1"/>
  <c r="AC86" i="1"/>
  <c r="L33" i="1" s="1"/>
  <c r="AD86" i="1"/>
  <c r="M33" i="1" s="1"/>
  <c r="AE86" i="1"/>
  <c r="N33" i="1" s="1"/>
  <c r="K33" i="1"/>
  <c r="R135" i="4"/>
  <c r="B72" i="5" s="1"/>
  <c r="B19" i="5" s="1"/>
  <c r="Q135" i="4"/>
  <c r="P135" i="4"/>
  <c r="P93" i="4"/>
  <c r="L40" i="4" s="1"/>
  <c r="Q93" i="4"/>
  <c r="M40" i="4" s="1"/>
  <c r="R93" i="4"/>
  <c r="N40" i="4" s="1"/>
  <c r="K40" i="4"/>
  <c r="AD81" i="1"/>
  <c r="M28" i="1" s="1"/>
  <c r="AE81" i="1"/>
  <c r="N28" i="1" s="1"/>
  <c r="K28" i="1"/>
  <c r="AC81" i="1"/>
  <c r="L28" i="1" s="1"/>
  <c r="AD141" i="1"/>
  <c r="AC141" i="1"/>
  <c r="AE141" i="1"/>
  <c r="AC68" i="1"/>
  <c r="L15" i="1" s="1"/>
  <c r="K15" i="1"/>
  <c r="AD68" i="1"/>
  <c r="M15" i="1" s="1"/>
  <c r="AE68" i="1"/>
  <c r="N15" i="1" s="1"/>
  <c r="R161" i="4"/>
  <c r="B98" i="5" s="1"/>
  <c r="B45" i="5" s="1"/>
  <c r="Q161" i="4"/>
  <c r="P161" i="4"/>
  <c r="Q159" i="4"/>
  <c r="R159" i="4"/>
  <c r="B96" i="5" s="1"/>
  <c r="B43" i="5" s="1"/>
  <c r="P159" i="4"/>
  <c r="P67" i="4"/>
  <c r="L14" i="4" s="1"/>
  <c r="K14" i="4"/>
  <c r="Q67" i="4"/>
  <c r="M14" i="4" s="1"/>
  <c r="R67" i="4"/>
  <c r="N14" i="4" s="1"/>
  <c r="K45" i="4"/>
  <c r="P98" i="4"/>
  <c r="L45" i="4" s="1"/>
  <c r="R98" i="4"/>
  <c r="N45" i="4" s="1"/>
  <c r="Q98" i="4"/>
  <c r="M45" i="4" s="1"/>
  <c r="Q77" i="4"/>
  <c r="M24" i="4" s="1"/>
  <c r="P77" i="4"/>
  <c r="L24" i="4" s="1"/>
  <c r="K24" i="4"/>
  <c r="R77" i="4"/>
  <c r="N24" i="4" s="1"/>
  <c r="AC90" i="1"/>
  <c r="L37" i="1" s="1"/>
  <c r="K37" i="1"/>
  <c r="AE90" i="1"/>
  <c r="N37" i="1" s="1"/>
  <c r="AD90" i="1"/>
  <c r="M37" i="1" s="1"/>
  <c r="AC147" i="1"/>
  <c r="AD147" i="1"/>
  <c r="AE147" i="1"/>
  <c r="K18" i="1"/>
  <c r="AC71" i="1"/>
  <c r="L18" i="1" s="1"/>
  <c r="AE71" i="1"/>
  <c r="N18" i="1" s="1"/>
  <c r="AD71" i="1"/>
  <c r="M18" i="1" s="1"/>
  <c r="P152" i="4"/>
  <c r="R152" i="4"/>
  <c r="B89" i="5" s="1"/>
  <c r="B36" i="5" s="1"/>
  <c r="Q152" i="4"/>
  <c r="R149" i="4"/>
  <c r="B86" i="5" s="1"/>
  <c r="B33" i="5" s="1"/>
  <c r="Q149" i="4"/>
  <c r="P149" i="4"/>
  <c r="AC136" i="1"/>
  <c r="AD136" i="1"/>
  <c r="AE136" i="1"/>
  <c r="R129" i="4"/>
  <c r="B66" i="5" s="1"/>
  <c r="B13" i="5" s="1"/>
  <c r="P129" i="4"/>
  <c r="Q129" i="4"/>
  <c r="AE153" i="1"/>
  <c r="AD153" i="1"/>
  <c r="AC153" i="1"/>
  <c r="F82" i="5"/>
  <c r="F153" i="5"/>
  <c r="F95" i="5"/>
  <c r="F166" i="5"/>
  <c r="AE139" i="1"/>
  <c r="AC139" i="1"/>
  <c r="AD139" i="1"/>
  <c r="AE157" i="1"/>
  <c r="AD157" i="1"/>
  <c r="AC157" i="1"/>
  <c r="AD91" i="1"/>
  <c r="M38" i="1" s="1"/>
  <c r="AE91" i="1"/>
  <c r="N38" i="1" s="1"/>
  <c r="K38" i="1"/>
  <c r="AC91" i="1"/>
  <c r="L38" i="1" s="1"/>
  <c r="K46" i="5"/>
  <c r="AC94" i="1"/>
  <c r="L41" i="1" s="1"/>
  <c r="AD94" i="1"/>
  <c r="M41" i="1" s="1"/>
  <c r="K41" i="1"/>
  <c r="AE94" i="1"/>
  <c r="N41" i="1" s="1"/>
  <c r="AD143" i="1"/>
  <c r="AE143" i="1"/>
  <c r="AC143" i="1"/>
  <c r="Q75" i="4"/>
  <c r="M22" i="4" s="1"/>
  <c r="R75" i="4"/>
  <c r="N22" i="4" s="1"/>
  <c r="K22" i="4"/>
  <c r="P75" i="4"/>
  <c r="L22" i="4" s="1"/>
  <c r="K35" i="4"/>
  <c r="Q88" i="4"/>
  <c r="M35" i="4" s="1"/>
  <c r="R88" i="4"/>
  <c r="N35" i="4" s="1"/>
  <c r="P88" i="4"/>
  <c r="L35" i="4" s="1"/>
  <c r="Q89" i="4"/>
  <c r="M36" i="4" s="1"/>
  <c r="R89" i="4"/>
  <c r="N36" i="4" s="1"/>
  <c r="P89" i="4"/>
  <c r="L36" i="4" s="1"/>
  <c r="K36" i="4"/>
  <c r="AC76" i="1"/>
  <c r="L23" i="1" s="1"/>
  <c r="AD76" i="1"/>
  <c r="M23" i="1" s="1"/>
  <c r="AE76" i="1"/>
  <c r="N23" i="1" s="1"/>
  <c r="K23" i="1"/>
  <c r="F163" i="5"/>
  <c r="F92" i="5"/>
  <c r="AD131" i="1"/>
  <c r="AE131" i="1"/>
  <c r="AC131" i="1"/>
  <c r="Q79" i="4"/>
  <c r="M26" i="4" s="1"/>
  <c r="K26" i="4"/>
  <c r="P79" i="4"/>
  <c r="L26" i="4" s="1"/>
  <c r="R79" i="4"/>
  <c r="N26" i="4" s="1"/>
  <c r="AD138" i="1"/>
  <c r="AC138" i="1"/>
  <c r="AE138" i="1"/>
  <c r="R131" i="4"/>
  <c r="B68" i="5" s="1"/>
  <c r="B15" i="5" s="1"/>
  <c r="P131" i="4"/>
  <c r="Q131" i="4"/>
  <c r="AE93" i="1"/>
  <c r="N40" i="1" s="1"/>
  <c r="K40" i="1"/>
  <c r="AD93" i="1"/>
  <c r="M40" i="1" s="1"/>
  <c r="AC93" i="1"/>
  <c r="L40" i="1" s="1"/>
  <c r="K34" i="1"/>
  <c r="AD87" i="1"/>
  <c r="M34" i="1" s="1"/>
  <c r="AE87" i="1"/>
  <c r="N34" i="1" s="1"/>
  <c r="AC87" i="1"/>
  <c r="L34" i="1" s="1"/>
  <c r="Q139" i="4"/>
  <c r="R139" i="4"/>
  <c r="B76" i="5" s="1"/>
  <c r="B23" i="5" s="1"/>
  <c r="P139" i="4"/>
  <c r="Q74" i="4"/>
  <c r="M21" i="4" s="1"/>
  <c r="K21" i="4"/>
  <c r="R74" i="4"/>
  <c r="N21" i="4" s="1"/>
  <c r="P74" i="4"/>
  <c r="L21" i="4" s="1"/>
  <c r="AC83" i="1"/>
  <c r="L30" i="1" s="1"/>
  <c r="K30" i="1"/>
  <c r="AD83" i="1"/>
  <c r="M30" i="1" s="1"/>
  <c r="AE83" i="1"/>
  <c r="N30" i="1" s="1"/>
  <c r="P86" i="4"/>
  <c r="L33" i="4" s="1"/>
  <c r="R86" i="4"/>
  <c r="N33" i="4" s="1"/>
  <c r="K33" i="4"/>
  <c r="Q86" i="4"/>
  <c r="M33" i="4" s="1"/>
  <c r="AE133" i="1"/>
  <c r="AD133" i="1"/>
  <c r="AC133" i="1"/>
  <c r="F71" i="5"/>
  <c r="F142" i="5"/>
  <c r="P140" i="4"/>
  <c r="R140" i="4"/>
  <c r="B77" i="5" s="1"/>
  <c r="B24" i="5" s="1"/>
  <c r="Q140" i="4"/>
  <c r="Q96" i="4"/>
  <c r="M43" i="4" s="1"/>
  <c r="P96" i="4"/>
  <c r="L43" i="4" s="1"/>
  <c r="K43" i="4"/>
  <c r="R96" i="4"/>
  <c r="N43" i="4" s="1"/>
  <c r="P76" i="4"/>
  <c r="L23" i="4" s="1"/>
  <c r="R76" i="4"/>
  <c r="N23" i="4" s="1"/>
  <c r="Q76" i="4"/>
  <c r="M23" i="4" s="1"/>
  <c r="K23" i="4"/>
  <c r="B20" i="11"/>
  <c r="B47" i="11"/>
  <c r="B41" i="11"/>
  <c r="M50" i="11"/>
  <c r="B45" i="11"/>
  <c r="K50" i="11"/>
  <c r="B37" i="11"/>
  <c r="B34" i="11"/>
  <c r="B49" i="11"/>
  <c r="C34" i="11"/>
  <c r="B26" i="11"/>
  <c r="B42" i="11"/>
  <c r="B21" i="11"/>
  <c r="B25" i="11"/>
  <c r="B32" i="11"/>
  <c r="B28" i="11"/>
  <c r="B35" i="11"/>
  <c r="B36" i="11"/>
  <c r="B19" i="11"/>
  <c r="B27" i="11"/>
  <c r="B30" i="11"/>
  <c r="B33" i="11"/>
  <c r="B17" i="11"/>
  <c r="B23" i="11"/>
  <c r="B24" i="11"/>
  <c r="B39" i="11"/>
  <c r="B43" i="11"/>
  <c r="B18" i="11"/>
  <c r="L50" i="11"/>
  <c r="B40" i="11"/>
  <c r="B44" i="11"/>
  <c r="B38" i="11"/>
  <c r="C135" i="14" l="1"/>
  <c r="C137" i="14"/>
  <c r="C123" i="14"/>
  <c r="C136" i="14"/>
  <c r="L212" i="6"/>
  <c r="O212" i="6" s="1"/>
  <c r="J212" i="6"/>
  <c r="B99" i="6"/>
  <c r="F99" i="6" s="1"/>
  <c r="B99" i="8"/>
  <c r="P100" i="8"/>
  <c r="L47" i="8" s="1"/>
  <c r="Q100" i="8"/>
  <c r="M47" i="8" s="1"/>
  <c r="K47" i="8"/>
  <c r="R100" i="8"/>
  <c r="N47" i="8" s="1"/>
  <c r="R163" i="8"/>
  <c r="Q163" i="8"/>
  <c r="P163" i="8"/>
  <c r="N213" i="7"/>
  <c r="M213" i="7"/>
  <c r="O213" i="7"/>
  <c r="F163" i="7"/>
  <c r="B47" i="7"/>
  <c r="F100" i="7"/>
  <c r="J212" i="8"/>
  <c r="L212" i="8"/>
  <c r="K212" i="8"/>
  <c r="N212" i="6"/>
  <c r="I83" i="5"/>
  <c r="J83" i="5" s="1"/>
  <c r="F30" i="5" s="1"/>
  <c r="H83" i="5"/>
  <c r="D30" i="5" s="1"/>
  <c r="O222" i="5"/>
  <c r="N222" i="5"/>
  <c r="M222" i="5"/>
  <c r="K198" i="5"/>
  <c r="L198" i="5"/>
  <c r="J198" i="5"/>
  <c r="J199" i="5"/>
  <c r="K199" i="5"/>
  <c r="L199" i="5"/>
  <c r="O218" i="5"/>
  <c r="M218" i="5"/>
  <c r="N218" i="5"/>
  <c r="R226" i="5"/>
  <c r="P226" i="5"/>
  <c r="Q226" i="5"/>
  <c r="K214" i="5"/>
  <c r="L214" i="5"/>
  <c r="J214" i="5"/>
  <c r="H140" i="5"/>
  <c r="G140" i="5"/>
  <c r="I140" i="5"/>
  <c r="G152" i="5"/>
  <c r="I152" i="5"/>
  <c r="H152" i="5"/>
  <c r="I219" i="5"/>
  <c r="H219" i="5"/>
  <c r="G219" i="5"/>
  <c r="M213" i="5"/>
  <c r="N213" i="5"/>
  <c r="O213" i="5"/>
  <c r="K207" i="5"/>
  <c r="J207" i="5"/>
  <c r="L207" i="5"/>
  <c r="K154" i="5"/>
  <c r="J154" i="5"/>
  <c r="L154" i="5"/>
  <c r="N161" i="5"/>
  <c r="M161" i="5"/>
  <c r="O161" i="5"/>
  <c r="L217" i="5"/>
  <c r="J217" i="5"/>
  <c r="K217" i="5"/>
  <c r="G142" i="5"/>
  <c r="I142" i="5"/>
  <c r="H142" i="5"/>
  <c r="H168" i="5"/>
  <c r="G168" i="5"/>
  <c r="I168" i="5"/>
  <c r="I202" i="5"/>
  <c r="H202" i="5"/>
  <c r="G202" i="5"/>
  <c r="K221" i="5"/>
  <c r="L221" i="5"/>
  <c r="J221" i="5"/>
  <c r="K210" i="5"/>
  <c r="L210" i="5"/>
  <c r="J210" i="5"/>
  <c r="J197" i="5"/>
  <c r="K197" i="5"/>
  <c r="L197" i="5"/>
  <c r="L212" i="5"/>
  <c r="K212" i="5"/>
  <c r="J212" i="5"/>
  <c r="M227" i="5"/>
  <c r="O227" i="5"/>
  <c r="N227" i="5"/>
  <c r="K211" i="5"/>
  <c r="J211" i="5"/>
  <c r="L211" i="5"/>
  <c r="R225" i="5"/>
  <c r="P225" i="5"/>
  <c r="Q225" i="5"/>
  <c r="J201" i="5"/>
  <c r="K201" i="5"/>
  <c r="L201" i="5"/>
  <c r="L196" i="5"/>
  <c r="K196" i="5"/>
  <c r="J196" i="5"/>
  <c r="I163" i="5"/>
  <c r="H163" i="5"/>
  <c r="G163" i="5"/>
  <c r="O224" i="5"/>
  <c r="M224" i="5"/>
  <c r="N224" i="5"/>
  <c r="K208" i="5"/>
  <c r="J208" i="5"/>
  <c r="L208" i="5"/>
  <c r="L220" i="5"/>
  <c r="K220" i="5"/>
  <c r="J220" i="5"/>
  <c r="M144" i="5"/>
  <c r="N144" i="5"/>
  <c r="O144" i="5"/>
  <c r="N195" i="5"/>
  <c r="O195" i="5"/>
  <c r="M195" i="5"/>
  <c r="G166" i="5"/>
  <c r="I166" i="5"/>
  <c r="H166" i="5"/>
  <c r="I149" i="5"/>
  <c r="H149" i="5"/>
  <c r="G149" i="5"/>
  <c r="M223" i="5"/>
  <c r="O223" i="5"/>
  <c r="N223" i="5"/>
  <c r="K203" i="5"/>
  <c r="L203" i="5"/>
  <c r="J203" i="5"/>
  <c r="M215" i="5"/>
  <c r="O215" i="5"/>
  <c r="N215" i="5"/>
  <c r="L205" i="5"/>
  <c r="J205" i="5"/>
  <c r="K205" i="5"/>
  <c r="G153" i="5"/>
  <c r="I153" i="5"/>
  <c r="H153" i="5"/>
  <c r="H156" i="5"/>
  <c r="G156" i="5"/>
  <c r="I156" i="5"/>
  <c r="H151" i="5"/>
  <c r="G151" i="5"/>
  <c r="I151" i="5"/>
  <c r="M209" i="5"/>
  <c r="O209" i="5"/>
  <c r="N209" i="5"/>
  <c r="K216" i="5"/>
  <c r="J216" i="5"/>
  <c r="L216" i="5"/>
  <c r="L204" i="5"/>
  <c r="K204" i="5"/>
  <c r="J204" i="5"/>
  <c r="N200" i="5"/>
  <c r="M200" i="5"/>
  <c r="O200" i="5"/>
  <c r="K206" i="5"/>
  <c r="L206" i="5"/>
  <c r="J206" i="5"/>
  <c r="C139" i="14"/>
  <c r="C144" i="14"/>
  <c r="C127" i="14"/>
  <c r="C146" i="14"/>
  <c r="I90" i="5"/>
  <c r="G90" i="5"/>
  <c r="C37" i="5" s="1"/>
  <c r="H90" i="5"/>
  <c r="D37" i="5" s="1"/>
  <c r="G73" i="5"/>
  <c r="C20" i="5" s="1"/>
  <c r="I73" i="5"/>
  <c r="H73" i="5"/>
  <c r="D20" i="5" s="1"/>
  <c r="N46" i="5"/>
  <c r="C129" i="14"/>
  <c r="C148" i="14"/>
  <c r="E113" i="14" s="1"/>
  <c r="E115" i="14" s="1"/>
  <c r="F30" i="14" s="1"/>
  <c r="C131" i="14"/>
  <c r="C150" i="14"/>
  <c r="C124" i="14"/>
  <c r="C140" i="14"/>
  <c r="C126" i="14"/>
  <c r="C128" i="14"/>
  <c r="C113" i="14" s="1"/>
  <c r="C115" i="14" s="1"/>
  <c r="D30" i="14" s="1"/>
  <c r="C133" i="14"/>
  <c r="C138" i="14"/>
  <c r="C143" i="14"/>
  <c r="C145" i="14"/>
  <c r="C142" i="14"/>
  <c r="C130" i="14"/>
  <c r="C120" i="14"/>
  <c r="C122" i="14"/>
  <c r="C152" i="14"/>
  <c r="C121" i="14"/>
  <c r="C147" i="14"/>
  <c r="C141" i="14"/>
  <c r="G82" i="5"/>
  <c r="C29" i="5" s="1"/>
  <c r="H82" i="5"/>
  <c r="D29" i="5" s="1"/>
  <c r="I82" i="5"/>
  <c r="H81" i="5"/>
  <c r="D28" i="5" s="1"/>
  <c r="G81" i="5"/>
  <c r="C28" i="5" s="1"/>
  <c r="I81" i="5"/>
  <c r="H71" i="5"/>
  <c r="D18" i="5" s="1"/>
  <c r="I71" i="5"/>
  <c r="G71" i="5"/>
  <c r="C18" i="5" s="1"/>
  <c r="I95" i="5"/>
  <c r="H95" i="5"/>
  <c r="D42" i="5" s="1"/>
  <c r="G95" i="5"/>
  <c r="C42" i="5" s="1"/>
  <c r="I69" i="5"/>
  <c r="G69" i="5"/>
  <c r="C16" i="5" s="1"/>
  <c r="H69" i="5"/>
  <c r="D16" i="5" s="1"/>
  <c r="H78" i="5"/>
  <c r="D25" i="5" s="1"/>
  <c r="I78" i="5"/>
  <c r="G78" i="5"/>
  <c r="C25" i="5" s="1"/>
  <c r="H97" i="5"/>
  <c r="D44" i="5" s="1"/>
  <c r="G97" i="5"/>
  <c r="C44" i="5" s="1"/>
  <c r="I97" i="5"/>
  <c r="H80" i="5"/>
  <c r="D27" i="5" s="1"/>
  <c r="I80" i="5"/>
  <c r="G80" i="5"/>
  <c r="C27" i="5" s="1"/>
  <c r="I92" i="5"/>
  <c r="H92" i="5"/>
  <c r="D39" i="5" s="1"/>
  <c r="G92" i="5"/>
  <c r="C39" i="5" s="1"/>
  <c r="I85" i="5"/>
  <c r="G85" i="5"/>
  <c r="C32" i="5" s="1"/>
  <c r="H85" i="5"/>
  <c r="D32" i="5" s="1"/>
  <c r="L153" i="14"/>
  <c r="D137" i="14"/>
  <c r="N153" i="14"/>
  <c r="M153" i="14"/>
  <c r="F141" i="5"/>
  <c r="F70" i="5"/>
  <c r="F158" i="5"/>
  <c r="F87" i="5"/>
  <c r="F165" i="5"/>
  <c r="F94" i="5"/>
  <c r="F169" i="5"/>
  <c r="F98" i="5"/>
  <c r="F137" i="5"/>
  <c r="F66" i="5"/>
  <c r="F89" i="5"/>
  <c r="F160" i="5"/>
  <c r="F79" i="5"/>
  <c r="F150" i="5"/>
  <c r="F91" i="5"/>
  <c r="F162" i="5"/>
  <c r="F88" i="5"/>
  <c r="F159" i="5"/>
  <c r="F164" i="5"/>
  <c r="F93" i="5"/>
  <c r="F75" i="5"/>
  <c r="F146" i="5"/>
  <c r="F139" i="5"/>
  <c r="F68" i="5"/>
  <c r="F157" i="5"/>
  <c r="F86" i="5"/>
  <c r="F155" i="5"/>
  <c r="F84" i="5"/>
  <c r="F74" i="5"/>
  <c r="F145" i="5"/>
  <c r="F148" i="5"/>
  <c r="F77" i="5"/>
  <c r="F76" i="5"/>
  <c r="F147" i="5"/>
  <c r="F96" i="5"/>
  <c r="F167" i="5"/>
  <c r="F143" i="5"/>
  <c r="F72" i="5"/>
  <c r="F138" i="5"/>
  <c r="F67" i="5"/>
  <c r="D29" i="11"/>
  <c r="D43" i="11"/>
  <c r="D36" i="11"/>
  <c r="C31" i="11"/>
  <c r="D46" i="11"/>
  <c r="C48" i="11"/>
  <c r="C41" i="11"/>
  <c r="C22" i="11"/>
  <c r="C36" i="11"/>
  <c r="D22" i="11"/>
  <c r="F34" i="11"/>
  <c r="D24" i="11"/>
  <c r="C20" i="11"/>
  <c r="D31" i="11"/>
  <c r="D41" i="11"/>
  <c r="C43" i="11"/>
  <c r="D33" i="11"/>
  <c r="D48" i="11"/>
  <c r="C24" i="11"/>
  <c r="C32" i="11"/>
  <c r="D32" i="11"/>
  <c r="C29" i="11"/>
  <c r="N50" i="11"/>
  <c r="C33" i="11"/>
  <c r="C46" i="11"/>
  <c r="D20" i="11"/>
  <c r="D34" i="11"/>
  <c r="D113" i="14" l="1"/>
  <c r="D115" i="14" s="1"/>
  <c r="E30" i="14" s="1"/>
  <c r="E137" i="14"/>
  <c r="M212" i="6"/>
  <c r="B46" i="6"/>
  <c r="C96" i="6"/>
  <c r="F209" i="6" s="1"/>
  <c r="G209" i="6" s="1"/>
  <c r="C96" i="8"/>
  <c r="F209" i="8" s="1"/>
  <c r="P213" i="7"/>
  <c r="R213" i="7"/>
  <c r="Q213" i="7"/>
  <c r="G163" i="7"/>
  <c r="I163" i="7"/>
  <c r="H163" i="7"/>
  <c r="F162" i="8"/>
  <c r="F99" i="8"/>
  <c r="B46" i="8"/>
  <c r="E30" i="5"/>
  <c r="K83" i="5"/>
  <c r="G30" i="5" s="1"/>
  <c r="F162" i="6"/>
  <c r="G162" i="6" s="1"/>
  <c r="O212" i="8"/>
  <c r="M212" i="8"/>
  <c r="N212" i="8"/>
  <c r="C97" i="6"/>
  <c r="F210" i="6" s="1"/>
  <c r="G210" i="6" s="1"/>
  <c r="C97" i="8"/>
  <c r="F210" i="8" s="1"/>
  <c r="G100" i="7"/>
  <c r="C47" i="7" s="1"/>
  <c r="I100" i="7"/>
  <c r="H100" i="7"/>
  <c r="D47" i="7" s="1"/>
  <c r="L83" i="5"/>
  <c r="O83" i="5" s="1"/>
  <c r="G99" i="6"/>
  <c r="C46" i="6" s="1"/>
  <c r="H99" i="6"/>
  <c r="D46" i="6" s="1"/>
  <c r="I99" i="6"/>
  <c r="P212" i="6"/>
  <c r="Q212" i="6"/>
  <c r="R212" i="6"/>
  <c r="C99" i="7" s="1"/>
  <c r="F212" i="7" s="1"/>
  <c r="H210" i="6"/>
  <c r="I147" i="5"/>
  <c r="H147" i="5"/>
  <c r="G147" i="5"/>
  <c r="I155" i="5"/>
  <c r="H155" i="5"/>
  <c r="G155" i="5"/>
  <c r="G150" i="5"/>
  <c r="I150" i="5"/>
  <c r="H150" i="5"/>
  <c r="H137" i="5"/>
  <c r="I137" i="5"/>
  <c r="G137" i="5"/>
  <c r="P209" i="5"/>
  <c r="Q209" i="5"/>
  <c r="R209" i="5"/>
  <c r="M211" i="5"/>
  <c r="N211" i="5"/>
  <c r="O211" i="5"/>
  <c r="N212" i="5"/>
  <c r="O212" i="5"/>
  <c r="M212" i="5"/>
  <c r="N221" i="5"/>
  <c r="M221" i="5"/>
  <c r="O221" i="5"/>
  <c r="M207" i="5"/>
  <c r="O207" i="5"/>
  <c r="N207" i="5"/>
  <c r="K219" i="5"/>
  <c r="L219" i="5"/>
  <c r="J219" i="5"/>
  <c r="K140" i="5"/>
  <c r="J140" i="5"/>
  <c r="L140" i="5"/>
  <c r="O214" i="5"/>
  <c r="M214" i="5"/>
  <c r="N214" i="5"/>
  <c r="N198" i="5"/>
  <c r="M198" i="5"/>
  <c r="O198" i="5"/>
  <c r="Q222" i="5"/>
  <c r="P222" i="5"/>
  <c r="R222" i="5"/>
  <c r="H167" i="5"/>
  <c r="G167" i="5"/>
  <c r="I167" i="5"/>
  <c r="I157" i="5"/>
  <c r="H157" i="5"/>
  <c r="G157" i="5"/>
  <c r="I146" i="5"/>
  <c r="H146" i="5"/>
  <c r="G146" i="5"/>
  <c r="G159" i="5"/>
  <c r="I159" i="5"/>
  <c r="H159" i="5"/>
  <c r="I141" i="5"/>
  <c r="H141" i="5"/>
  <c r="G141" i="5"/>
  <c r="M204" i="5"/>
  <c r="O204" i="5"/>
  <c r="N204" i="5"/>
  <c r="K166" i="5"/>
  <c r="L166" i="5"/>
  <c r="J166" i="5"/>
  <c r="R224" i="5"/>
  <c r="P224" i="5"/>
  <c r="Q224" i="5"/>
  <c r="Q213" i="5"/>
  <c r="P213" i="5"/>
  <c r="R213" i="5"/>
  <c r="G143" i="5"/>
  <c r="I143" i="5"/>
  <c r="H143" i="5"/>
  <c r="I164" i="5"/>
  <c r="H164" i="5"/>
  <c r="G164" i="5"/>
  <c r="I162" i="5"/>
  <c r="H162" i="5"/>
  <c r="G162" i="5"/>
  <c r="R200" i="5"/>
  <c r="Q200" i="5"/>
  <c r="P200" i="5"/>
  <c r="K151" i="5"/>
  <c r="L151" i="5"/>
  <c r="J151" i="5"/>
  <c r="O203" i="5"/>
  <c r="N203" i="5"/>
  <c r="M203" i="5"/>
  <c r="R195" i="5"/>
  <c r="Q195" i="5"/>
  <c r="P195" i="5"/>
  <c r="O208" i="5"/>
  <c r="N208" i="5"/>
  <c r="M208" i="5"/>
  <c r="K163" i="5"/>
  <c r="J163" i="5"/>
  <c r="L163" i="5"/>
  <c r="M201" i="5"/>
  <c r="O201" i="5"/>
  <c r="N201" i="5"/>
  <c r="R161" i="5"/>
  <c r="Q161" i="5"/>
  <c r="P161" i="5"/>
  <c r="K152" i="5"/>
  <c r="J152" i="5"/>
  <c r="L152" i="5"/>
  <c r="I138" i="5"/>
  <c r="H138" i="5"/>
  <c r="G138" i="5"/>
  <c r="I165" i="5"/>
  <c r="H165" i="5"/>
  <c r="G165" i="5"/>
  <c r="O206" i="5"/>
  <c r="N206" i="5"/>
  <c r="M206" i="5"/>
  <c r="O216" i="5"/>
  <c r="N216" i="5"/>
  <c r="M216" i="5"/>
  <c r="P144" i="5"/>
  <c r="Q144" i="5"/>
  <c r="R144" i="5"/>
  <c r="Q227" i="5"/>
  <c r="P227" i="5"/>
  <c r="R227" i="5"/>
  <c r="K202" i="5"/>
  <c r="L202" i="5"/>
  <c r="J202" i="5"/>
  <c r="M199" i="5"/>
  <c r="N199" i="5"/>
  <c r="O199" i="5"/>
  <c r="I169" i="5"/>
  <c r="H169" i="5"/>
  <c r="G169" i="5"/>
  <c r="R215" i="5"/>
  <c r="Q215" i="5"/>
  <c r="P215" i="5"/>
  <c r="R218" i="5"/>
  <c r="P218" i="5"/>
  <c r="Q218" i="5"/>
  <c r="G145" i="5"/>
  <c r="I145" i="5"/>
  <c r="H145" i="5"/>
  <c r="I148" i="5"/>
  <c r="H148" i="5"/>
  <c r="G148" i="5"/>
  <c r="I139" i="5"/>
  <c r="H139" i="5"/>
  <c r="G139" i="5"/>
  <c r="I160" i="5"/>
  <c r="H160" i="5"/>
  <c r="G160" i="5"/>
  <c r="G158" i="5"/>
  <c r="I158" i="5"/>
  <c r="H158" i="5"/>
  <c r="K156" i="5"/>
  <c r="L156" i="5"/>
  <c r="J156" i="5"/>
  <c r="K153" i="5"/>
  <c r="J153" i="5"/>
  <c r="L153" i="5"/>
  <c r="M205" i="5"/>
  <c r="O205" i="5"/>
  <c r="N205" i="5"/>
  <c r="R223" i="5"/>
  <c r="Q223" i="5"/>
  <c r="P223" i="5"/>
  <c r="L149" i="5"/>
  <c r="K149" i="5"/>
  <c r="J149" i="5"/>
  <c r="O220" i="5"/>
  <c r="N220" i="5"/>
  <c r="M220" i="5"/>
  <c r="N196" i="5"/>
  <c r="M196" i="5"/>
  <c r="O196" i="5"/>
  <c r="O197" i="5"/>
  <c r="M197" i="5"/>
  <c r="N197" i="5"/>
  <c r="N210" i="5"/>
  <c r="M210" i="5"/>
  <c r="O210" i="5"/>
  <c r="J168" i="5"/>
  <c r="L168" i="5"/>
  <c r="K168" i="5"/>
  <c r="K142" i="5"/>
  <c r="L142" i="5"/>
  <c r="J142" i="5"/>
  <c r="M217" i="5"/>
  <c r="N217" i="5"/>
  <c r="O217" i="5"/>
  <c r="M154" i="5"/>
  <c r="O154" i="5"/>
  <c r="N154" i="5"/>
  <c r="E127" i="14"/>
  <c r="D144" i="14"/>
  <c r="E144" i="14"/>
  <c r="D127" i="14"/>
  <c r="K73" i="5"/>
  <c r="G20" i="5" s="1"/>
  <c r="E20" i="5"/>
  <c r="J73" i="5"/>
  <c r="F20" i="5" s="1"/>
  <c r="L73" i="5"/>
  <c r="J90" i="5"/>
  <c r="F37" i="5" s="1"/>
  <c r="K90" i="5"/>
  <c r="G37" i="5" s="1"/>
  <c r="L90" i="5"/>
  <c r="E37" i="5"/>
  <c r="B113" i="14"/>
  <c r="B115" i="14" s="1"/>
  <c r="O153" i="14"/>
  <c r="G67" i="5"/>
  <c r="C14" i="5" s="1"/>
  <c r="I67" i="5"/>
  <c r="H67" i="5"/>
  <c r="D14" i="5" s="1"/>
  <c r="G75" i="5"/>
  <c r="C22" i="5" s="1"/>
  <c r="H75" i="5"/>
  <c r="D22" i="5" s="1"/>
  <c r="I75" i="5"/>
  <c r="G93" i="5"/>
  <c r="C40" i="5" s="1"/>
  <c r="I93" i="5"/>
  <c r="H93" i="5"/>
  <c r="D40" i="5" s="1"/>
  <c r="I66" i="5"/>
  <c r="G66" i="5"/>
  <c r="C13" i="5" s="1"/>
  <c r="H66" i="5"/>
  <c r="D13" i="5" s="1"/>
  <c r="G94" i="5"/>
  <c r="C41" i="5" s="1"/>
  <c r="H94" i="5"/>
  <c r="D41" i="5" s="1"/>
  <c r="I94" i="5"/>
  <c r="H87" i="5"/>
  <c r="D34" i="5" s="1"/>
  <c r="I87" i="5"/>
  <c r="G87" i="5"/>
  <c r="C34" i="5" s="1"/>
  <c r="L97" i="5"/>
  <c r="K97" i="5"/>
  <c r="G44" i="5" s="1"/>
  <c r="J97" i="5"/>
  <c r="F44" i="5" s="1"/>
  <c r="L78" i="5"/>
  <c r="J78" i="5"/>
  <c r="F25" i="5" s="1"/>
  <c r="K78" i="5"/>
  <c r="G25" i="5" s="1"/>
  <c r="K69" i="5"/>
  <c r="G16" i="5" s="1"/>
  <c r="L69" i="5"/>
  <c r="J69" i="5"/>
  <c r="F16" i="5" s="1"/>
  <c r="I72" i="5"/>
  <c r="G72" i="5"/>
  <c r="C19" i="5" s="1"/>
  <c r="H72" i="5"/>
  <c r="D19" i="5" s="1"/>
  <c r="H77" i="5"/>
  <c r="D24" i="5" s="1"/>
  <c r="G77" i="5"/>
  <c r="C24" i="5" s="1"/>
  <c r="I77" i="5"/>
  <c r="G84" i="5"/>
  <c r="C31" i="5" s="1"/>
  <c r="H84" i="5"/>
  <c r="D31" i="5" s="1"/>
  <c r="I84" i="5"/>
  <c r="G88" i="5"/>
  <c r="C35" i="5" s="1"/>
  <c r="H88" i="5"/>
  <c r="D35" i="5" s="1"/>
  <c r="I88" i="5"/>
  <c r="I79" i="5"/>
  <c r="G79" i="5"/>
  <c r="C26" i="5" s="1"/>
  <c r="H79" i="5"/>
  <c r="D26" i="5" s="1"/>
  <c r="H89" i="5"/>
  <c r="D36" i="5" s="1"/>
  <c r="G89" i="5"/>
  <c r="C36" i="5" s="1"/>
  <c r="I89" i="5"/>
  <c r="K95" i="5"/>
  <c r="G42" i="5" s="1"/>
  <c r="L95" i="5"/>
  <c r="J95" i="5"/>
  <c r="F42" i="5" s="1"/>
  <c r="J81" i="5"/>
  <c r="F28" i="5" s="1"/>
  <c r="K81" i="5"/>
  <c r="G28" i="5" s="1"/>
  <c r="L81" i="5"/>
  <c r="I96" i="5"/>
  <c r="H96" i="5"/>
  <c r="D43" i="5" s="1"/>
  <c r="G96" i="5"/>
  <c r="C43" i="5" s="1"/>
  <c r="G86" i="5"/>
  <c r="C33" i="5" s="1"/>
  <c r="H86" i="5"/>
  <c r="D33" i="5" s="1"/>
  <c r="I86" i="5"/>
  <c r="H68" i="5"/>
  <c r="D15" i="5" s="1"/>
  <c r="I68" i="5"/>
  <c r="G68" i="5"/>
  <c r="C15" i="5" s="1"/>
  <c r="I70" i="5"/>
  <c r="H70" i="5"/>
  <c r="D17" i="5" s="1"/>
  <c r="G70" i="5"/>
  <c r="C17" i="5" s="1"/>
  <c r="L85" i="5"/>
  <c r="K85" i="5"/>
  <c r="G32" i="5" s="1"/>
  <c r="J85" i="5"/>
  <c r="F32" i="5" s="1"/>
  <c r="L80" i="5"/>
  <c r="K80" i="5"/>
  <c r="G27" i="5" s="1"/>
  <c r="J80" i="5"/>
  <c r="F27" i="5" s="1"/>
  <c r="L82" i="5"/>
  <c r="J82" i="5"/>
  <c r="F29" i="5" s="1"/>
  <c r="K82" i="5"/>
  <c r="G29" i="5" s="1"/>
  <c r="I76" i="5"/>
  <c r="G76" i="5"/>
  <c r="C23" i="5" s="1"/>
  <c r="H76" i="5"/>
  <c r="D23" i="5" s="1"/>
  <c r="G74" i="5"/>
  <c r="C21" i="5" s="1"/>
  <c r="I74" i="5"/>
  <c r="H74" i="5"/>
  <c r="D21" i="5" s="1"/>
  <c r="I91" i="5"/>
  <c r="G91" i="5"/>
  <c r="C38" i="5" s="1"/>
  <c r="H91" i="5"/>
  <c r="D38" i="5" s="1"/>
  <c r="H98" i="5"/>
  <c r="D45" i="5" s="1"/>
  <c r="I98" i="5"/>
  <c r="G98" i="5"/>
  <c r="C45" i="5" s="1"/>
  <c r="K92" i="5"/>
  <c r="G39" i="5" s="1"/>
  <c r="L92" i="5"/>
  <c r="J92" i="5"/>
  <c r="F39" i="5" s="1"/>
  <c r="K71" i="5"/>
  <c r="G18" i="5" s="1"/>
  <c r="L71" i="5"/>
  <c r="J71" i="5"/>
  <c r="F18" i="5" s="1"/>
  <c r="D151" i="14"/>
  <c r="D135" i="14"/>
  <c r="D123" i="14"/>
  <c r="D149" i="14"/>
  <c r="E132" i="14"/>
  <c r="E136" i="14"/>
  <c r="E151" i="14"/>
  <c r="E139" i="14"/>
  <c r="G137" i="14"/>
  <c r="E125" i="14"/>
  <c r="E123" i="14"/>
  <c r="D132" i="14"/>
  <c r="E146" i="14"/>
  <c r="D136" i="14"/>
  <c r="E134" i="14"/>
  <c r="E149" i="14"/>
  <c r="D146" i="14"/>
  <c r="D139" i="14"/>
  <c r="D125" i="14"/>
  <c r="D134" i="14"/>
  <c r="E135" i="14"/>
  <c r="E44" i="5"/>
  <c r="E27" i="5"/>
  <c r="E28" i="5"/>
  <c r="E16" i="5"/>
  <c r="E42" i="5"/>
  <c r="E39" i="5"/>
  <c r="E32" i="5"/>
  <c r="E18" i="5"/>
  <c r="E25" i="5"/>
  <c r="E29" i="5"/>
  <c r="D37" i="11"/>
  <c r="G24" i="11"/>
  <c r="G33" i="11"/>
  <c r="D30" i="11"/>
  <c r="D25" i="11"/>
  <c r="E31" i="11"/>
  <c r="E29" i="11"/>
  <c r="D49" i="11"/>
  <c r="E34" i="11"/>
  <c r="C30" i="11"/>
  <c r="E20" i="11"/>
  <c r="F31" i="11"/>
  <c r="C37" i="11"/>
  <c r="E32" i="11"/>
  <c r="G32" i="11"/>
  <c r="F24" i="11"/>
  <c r="G46" i="11"/>
  <c r="F22" i="11"/>
  <c r="D45" i="11"/>
  <c r="C27" i="11"/>
  <c r="C18" i="11"/>
  <c r="D18" i="11"/>
  <c r="F20" i="11"/>
  <c r="G34" i="11"/>
  <c r="C40" i="11"/>
  <c r="D35" i="11"/>
  <c r="C25" i="11"/>
  <c r="D44" i="11"/>
  <c r="D39" i="11"/>
  <c r="C45" i="11"/>
  <c r="C39" i="11"/>
  <c r="G41" i="11"/>
  <c r="F32" i="11"/>
  <c r="F43" i="11"/>
  <c r="G31" i="11"/>
  <c r="G20" i="11"/>
  <c r="F29" i="11"/>
  <c r="G36" i="11"/>
  <c r="E22" i="11"/>
  <c r="E48" i="11"/>
  <c r="C35" i="11"/>
  <c r="D26" i="11"/>
  <c r="C28" i="11"/>
  <c r="C26" i="11"/>
  <c r="C47" i="11"/>
  <c r="G43" i="11"/>
  <c r="D19" i="11"/>
  <c r="D42" i="11"/>
  <c r="C49" i="11"/>
  <c r="D38" i="11"/>
  <c r="F48" i="11"/>
  <c r="C38" i="11"/>
  <c r="E41" i="11"/>
  <c r="D21" i="11"/>
  <c r="F41" i="11"/>
  <c r="F46" i="11"/>
  <c r="G29" i="11"/>
  <c r="C17" i="11"/>
  <c r="C19" i="11"/>
  <c r="E46" i="11"/>
  <c r="D23" i="11"/>
  <c r="D40" i="11"/>
  <c r="D27" i="11"/>
  <c r="D17" i="11"/>
  <c r="F36" i="11"/>
  <c r="C42" i="11"/>
  <c r="C23" i="11"/>
  <c r="E36" i="11"/>
  <c r="F33" i="11"/>
  <c r="E33" i="11"/>
  <c r="G48" i="11"/>
  <c r="G22" i="11"/>
  <c r="D28" i="11"/>
  <c r="C21" i="11"/>
  <c r="E43" i="11"/>
  <c r="D47" i="11"/>
  <c r="E24" i="11"/>
  <c r="C44" i="11"/>
  <c r="F115" i="14" l="1"/>
  <c r="I162" i="6"/>
  <c r="L162" i="6" s="1"/>
  <c r="I210" i="6"/>
  <c r="J210" i="6" s="1"/>
  <c r="F137" i="14"/>
  <c r="H137" i="14"/>
  <c r="H162" i="6"/>
  <c r="N83" i="5"/>
  <c r="J30" i="5" s="1"/>
  <c r="H30" i="5"/>
  <c r="M83" i="5"/>
  <c r="I30" i="5" s="1"/>
  <c r="H209" i="6"/>
  <c r="I209" i="6"/>
  <c r="K209" i="6" s="1"/>
  <c r="C93" i="6"/>
  <c r="F206" i="6" s="1"/>
  <c r="I206" i="6" s="1"/>
  <c r="C93" i="8"/>
  <c r="F206" i="8" s="1"/>
  <c r="C98" i="6"/>
  <c r="F211" i="6" s="1"/>
  <c r="H211" i="6" s="1"/>
  <c r="C98" i="8"/>
  <c r="F211" i="8" s="1"/>
  <c r="C89" i="6"/>
  <c r="F202" i="6" s="1"/>
  <c r="H202" i="6" s="1"/>
  <c r="C89" i="8"/>
  <c r="F202" i="8" s="1"/>
  <c r="B73" i="6"/>
  <c r="B73" i="8"/>
  <c r="B90" i="6"/>
  <c r="B90" i="8"/>
  <c r="C66" i="6"/>
  <c r="F179" i="6" s="1"/>
  <c r="H179" i="6" s="1"/>
  <c r="C66" i="8"/>
  <c r="F179" i="8" s="1"/>
  <c r="C95" i="6"/>
  <c r="F208" i="6" s="1"/>
  <c r="G208" i="6" s="1"/>
  <c r="C95" i="8"/>
  <c r="F208" i="8" s="1"/>
  <c r="I99" i="8"/>
  <c r="H99" i="8"/>
  <c r="D46" i="8" s="1"/>
  <c r="G99" i="8"/>
  <c r="C46" i="8" s="1"/>
  <c r="H209" i="8"/>
  <c r="G209" i="8"/>
  <c r="I209" i="8"/>
  <c r="I212" i="7"/>
  <c r="H212" i="7"/>
  <c r="G212" i="7"/>
  <c r="C94" i="6"/>
  <c r="F207" i="6" s="1"/>
  <c r="I207" i="6" s="1"/>
  <c r="C94" i="8"/>
  <c r="F207" i="8" s="1"/>
  <c r="C71" i="6"/>
  <c r="F184" i="6" s="1"/>
  <c r="H184" i="6" s="1"/>
  <c r="C71" i="8"/>
  <c r="F184" i="8" s="1"/>
  <c r="C80" i="6"/>
  <c r="F193" i="6" s="1"/>
  <c r="I193" i="6" s="1"/>
  <c r="C80" i="8"/>
  <c r="F193" i="8" s="1"/>
  <c r="J100" i="7"/>
  <c r="F47" i="7" s="1"/>
  <c r="E47" i="7"/>
  <c r="K100" i="7"/>
  <c r="G47" i="7" s="1"/>
  <c r="L100" i="7"/>
  <c r="I162" i="8"/>
  <c r="H162" i="8"/>
  <c r="G162" i="8"/>
  <c r="C86" i="6"/>
  <c r="F199" i="6" s="1"/>
  <c r="I199" i="6" s="1"/>
  <c r="C86" i="8"/>
  <c r="F199" i="8" s="1"/>
  <c r="C84" i="6"/>
  <c r="F197" i="6" s="1"/>
  <c r="I197" i="6" s="1"/>
  <c r="C84" i="8"/>
  <c r="F197" i="8" s="1"/>
  <c r="H210" i="8"/>
  <c r="G210" i="8"/>
  <c r="I210" i="8"/>
  <c r="P212" i="8"/>
  <c r="R212" i="8"/>
  <c r="Q212" i="8"/>
  <c r="J163" i="7"/>
  <c r="K163" i="7"/>
  <c r="L163" i="7"/>
  <c r="K99" i="6"/>
  <c r="G46" i="6" s="1"/>
  <c r="E46" i="6"/>
  <c r="L99" i="6"/>
  <c r="J99" i="6"/>
  <c r="F46" i="6" s="1"/>
  <c r="R210" i="5"/>
  <c r="P210" i="5"/>
  <c r="Q210" i="5"/>
  <c r="K158" i="5"/>
  <c r="L158" i="5"/>
  <c r="J158" i="5"/>
  <c r="J160" i="5"/>
  <c r="L160" i="5"/>
  <c r="K160" i="5"/>
  <c r="K145" i="5"/>
  <c r="J145" i="5"/>
  <c r="L145" i="5"/>
  <c r="R206" i="5"/>
  <c r="Q206" i="5"/>
  <c r="P206" i="5"/>
  <c r="O163" i="5"/>
  <c r="N163" i="5"/>
  <c r="M163" i="5"/>
  <c r="L162" i="5"/>
  <c r="J162" i="5"/>
  <c r="K162" i="5"/>
  <c r="Q221" i="5"/>
  <c r="P221" i="5"/>
  <c r="R221" i="5"/>
  <c r="R212" i="5"/>
  <c r="Q212" i="5"/>
  <c r="P212" i="5"/>
  <c r="J150" i="5"/>
  <c r="K150" i="5"/>
  <c r="L150" i="5"/>
  <c r="K155" i="5"/>
  <c r="L155" i="5"/>
  <c r="J155" i="5"/>
  <c r="R217" i="5"/>
  <c r="Q217" i="5"/>
  <c r="P217" i="5"/>
  <c r="M142" i="5"/>
  <c r="O142" i="5"/>
  <c r="N142" i="5"/>
  <c r="Q220" i="5"/>
  <c r="P220" i="5"/>
  <c r="R220" i="5"/>
  <c r="R205" i="5"/>
  <c r="Q205" i="5"/>
  <c r="P205" i="5"/>
  <c r="K139" i="5"/>
  <c r="L139" i="5"/>
  <c r="J139" i="5"/>
  <c r="Q199" i="5"/>
  <c r="P199" i="5"/>
  <c r="R199" i="5"/>
  <c r="N202" i="5"/>
  <c r="O202" i="5"/>
  <c r="M202" i="5"/>
  <c r="L165" i="5"/>
  <c r="K165" i="5"/>
  <c r="J165" i="5"/>
  <c r="O152" i="5"/>
  <c r="N152" i="5"/>
  <c r="M152" i="5"/>
  <c r="Q203" i="5"/>
  <c r="P203" i="5"/>
  <c r="R203" i="5"/>
  <c r="K164" i="5"/>
  <c r="L164" i="5"/>
  <c r="J164" i="5"/>
  <c r="K159" i="5"/>
  <c r="L159" i="5"/>
  <c r="J159" i="5"/>
  <c r="K146" i="5"/>
  <c r="J146" i="5"/>
  <c r="L146" i="5"/>
  <c r="J167" i="5"/>
  <c r="K167" i="5"/>
  <c r="L167" i="5"/>
  <c r="M140" i="5"/>
  <c r="O140" i="5"/>
  <c r="N140" i="5"/>
  <c r="M219" i="5"/>
  <c r="O219" i="5"/>
  <c r="N219" i="5"/>
  <c r="K147" i="5"/>
  <c r="J147" i="5"/>
  <c r="L147" i="5"/>
  <c r="N168" i="5"/>
  <c r="O168" i="5"/>
  <c r="M168" i="5"/>
  <c r="R196" i="5"/>
  <c r="P196" i="5"/>
  <c r="Q196" i="5"/>
  <c r="O149" i="5"/>
  <c r="M149" i="5"/>
  <c r="N149" i="5"/>
  <c r="K148" i="5"/>
  <c r="L148" i="5"/>
  <c r="J148" i="5"/>
  <c r="J169" i="5"/>
  <c r="K169" i="5"/>
  <c r="L169" i="5"/>
  <c r="K138" i="5"/>
  <c r="J138" i="5"/>
  <c r="L138" i="5"/>
  <c r="P201" i="5"/>
  <c r="Q201" i="5"/>
  <c r="R201" i="5"/>
  <c r="N166" i="5"/>
  <c r="O166" i="5"/>
  <c r="M166" i="5"/>
  <c r="L157" i="5"/>
  <c r="K157" i="5"/>
  <c r="J157" i="5"/>
  <c r="P214" i="5"/>
  <c r="R214" i="5"/>
  <c r="Q214" i="5"/>
  <c r="Q207" i="5"/>
  <c r="P207" i="5"/>
  <c r="R207" i="5"/>
  <c r="P211" i="5"/>
  <c r="R211" i="5"/>
  <c r="Q211" i="5"/>
  <c r="P154" i="5"/>
  <c r="Q154" i="5"/>
  <c r="R154" i="5"/>
  <c r="P197" i="5"/>
  <c r="Q197" i="5"/>
  <c r="R197" i="5"/>
  <c r="M153" i="5"/>
  <c r="O153" i="5"/>
  <c r="N153" i="5"/>
  <c r="M156" i="5"/>
  <c r="N156" i="5"/>
  <c r="O156" i="5"/>
  <c r="P216" i="5"/>
  <c r="Q216" i="5"/>
  <c r="R216" i="5"/>
  <c r="R208" i="5"/>
  <c r="P208" i="5"/>
  <c r="Q208" i="5"/>
  <c r="O151" i="5"/>
  <c r="N151" i="5"/>
  <c r="M151" i="5"/>
  <c r="K143" i="5"/>
  <c r="L143" i="5"/>
  <c r="J143" i="5"/>
  <c r="Q204" i="5"/>
  <c r="P204" i="5"/>
  <c r="R204" i="5"/>
  <c r="L141" i="5"/>
  <c r="K141" i="5"/>
  <c r="J141" i="5"/>
  <c r="R198" i="5"/>
  <c r="P198" i="5"/>
  <c r="Q198" i="5"/>
  <c r="K137" i="5"/>
  <c r="J137" i="5"/>
  <c r="L137" i="5"/>
  <c r="C30" i="14"/>
  <c r="G30" i="14" s="1"/>
  <c r="D51" i="14" s="1"/>
  <c r="G144" i="14"/>
  <c r="H127" i="14"/>
  <c r="H144" i="14"/>
  <c r="F127" i="14"/>
  <c r="G127" i="14"/>
  <c r="F144" i="14"/>
  <c r="N90" i="5"/>
  <c r="J37" i="5" s="1"/>
  <c r="H37" i="5"/>
  <c r="O90" i="5"/>
  <c r="M90" i="5"/>
  <c r="I37" i="5" s="1"/>
  <c r="O73" i="5"/>
  <c r="M73" i="5"/>
  <c r="I20" i="5" s="1"/>
  <c r="H20" i="5"/>
  <c r="N73" i="5"/>
  <c r="J20" i="5" s="1"/>
  <c r="B110" i="14"/>
  <c r="C110" i="14"/>
  <c r="O92" i="5"/>
  <c r="M92" i="5"/>
  <c r="I39" i="5" s="1"/>
  <c r="N92" i="5"/>
  <c r="J39" i="5" s="1"/>
  <c r="O82" i="5"/>
  <c r="M82" i="5"/>
  <c r="I29" i="5" s="1"/>
  <c r="N82" i="5"/>
  <c r="J29" i="5" s="1"/>
  <c r="K68" i="5"/>
  <c r="G15" i="5" s="1"/>
  <c r="L68" i="5"/>
  <c r="J68" i="5"/>
  <c r="F15" i="5" s="1"/>
  <c r="O81" i="5"/>
  <c r="N81" i="5"/>
  <c r="J28" i="5" s="1"/>
  <c r="M81" i="5"/>
  <c r="I28" i="5" s="1"/>
  <c r="N95" i="5"/>
  <c r="J42" i="5" s="1"/>
  <c r="M95" i="5"/>
  <c r="I42" i="5" s="1"/>
  <c r="O95" i="5"/>
  <c r="L88" i="5"/>
  <c r="J88" i="5"/>
  <c r="F35" i="5" s="1"/>
  <c r="K88" i="5"/>
  <c r="G35" i="5" s="1"/>
  <c r="K87" i="5"/>
  <c r="G34" i="5" s="1"/>
  <c r="L87" i="5"/>
  <c r="J87" i="5"/>
  <c r="F34" i="5" s="1"/>
  <c r="L98" i="5"/>
  <c r="K98" i="5"/>
  <c r="G45" i="5" s="1"/>
  <c r="J98" i="5"/>
  <c r="F45" i="5" s="1"/>
  <c r="L91" i="5"/>
  <c r="K91" i="5"/>
  <c r="G38" i="5" s="1"/>
  <c r="J91" i="5"/>
  <c r="F38" i="5" s="1"/>
  <c r="M80" i="5"/>
  <c r="I27" i="5" s="1"/>
  <c r="N80" i="5"/>
  <c r="J27" i="5" s="1"/>
  <c r="O80" i="5"/>
  <c r="K96" i="5"/>
  <c r="G43" i="5" s="1"/>
  <c r="J96" i="5"/>
  <c r="F43" i="5" s="1"/>
  <c r="L96" i="5"/>
  <c r="J79" i="5"/>
  <c r="F26" i="5" s="1"/>
  <c r="K79" i="5"/>
  <c r="G26" i="5" s="1"/>
  <c r="L79" i="5"/>
  <c r="K84" i="5"/>
  <c r="G31" i="5" s="1"/>
  <c r="L84" i="5"/>
  <c r="J84" i="5"/>
  <c r="F31" i="5" s="1"/>
  <c r="L72" i="5"/>
  <c r="J72" i="5"/>
  <c r="F19" i="5" s="1"/>
  <c r="K72" i="5"/>
  <c r="G19" i="5" s="1"/>
  <c r="N69" i="5"/>
  <c r="J16" i="5" s="1"/>
  <c r="M69" i="5"/>
  <c r="I16" i="5" s="1"/>
  <c r="O69" i="5"/>
  <c r="N78" i="5"/>
  <c r="J25" i="5" s="1"/>
  <c r="M78" i="5"/>
  <c r="I25" i="5" s="1"/>
  <c r="O78" i="5"/>
  <c r="L66" i="5"/>
  <c r="K66" i="5"/>
  <c r="G13" i="5" s="1"/>
  <c r="J66" i="5"/>
  <c r="F13" i="5" s="1"/>
  <c r="J75" i="5"/>
  <c r="F22" i="5" s="1"/>
  <c r="K75" i="5"/>
  <c r="G22" i="5" s="1"/>
  <c r="L75" i="5"/>
  <c r="J67" i="5"/>
  <c r="F14" i="5" s="1"/>
  <c r="K67" i="5"/>
  <c r="G14" i="5" s="1"/>
  <c r="L67" i="5"/>
  <c r="P83" i="5"/>
  <c r="L30" i="5" s="1"/>
  <c r="R83" i="5"/>
  <c r="Q83" i="5"/>
  <c r="M30" i="5" s="1"/>
  <c r="K70" i="5"/>
  <c r="G17" i="5" s="1"/>
  <c r="J70" i="5"/>
  <c r="F17" i="5" s="1"/>
  <c r="L70" i="5"/>
  <c r="L86" i="5"/>
  <c r="J86" i="5"/>
  <c r="F33" i="5" s="1"/>
  <c r="K86" i="5"/>
  <c r="G33" i="5" s="1"/>
  <c r="K89" i="5"/>
  <c r="G36" i="5" s="1"/>
  <c r="J89" i="5"/>
  <c r="F36" i="5" s="1"/>
  <c r="L89" i="5"/>
  <c r="L77" i="5"/>
  <c r="J77" i="5"/>
  <c r="F24" i="5" s="1"/>
  <c r="K77" i="5"/>
  <c r="G24" i="5" s="1"/>
  <c r="M97" i="5"/>
  <c r="I44" i="5" s="1"/>
  <c r="O97" i="5"/>
  <c r="N97" i="5"/>
  <c r="J44" i="5" s="1"/>
  <c r="L94" i="5"/>
  <c r="K94" i="5"/>
  <c r="G41" i="5" s="1"/>
  <c r="J94" i="5"/>
  <c r="F41" i="5" s="1"/>
  <c r="M71" i="5"/>
  <c r="I18" i="5" s="1"/>
  <c r="O71" i="5"/>
  <c r="N71" i="5"/>
  <c r="J18" i="5" s="1"/>
  <c r="K74" i="5"/>
  <c r="G21" i="5" s="1"/>
  <c r="L74" i="5"/>
  <c r="J74" i="5"/>
  <c r="F21" i="5" s="1"/>
  <c r="L76" i="5"/>
  <c r="J76" i="5"/>
  <c r="F23" i="5" s="1"/>
  <c r="K76" i="5"/>
  <c r="G23" i="5" s="1"/>
  <c r="O85" i="5"/>
  <c r="N85" i="5"/>
  <c r="J32" i="5" s="1"/>
  <c r="M85" i="5"/>
  <c r="I32" i="5" s="1"/>
  <c r="J93" i="5"/>
  <c r="F40" i="5" s="1"/>
  <c r="L93" i="5"/>
  <c r="K93" i="5"/>
  <c r="G40" i="5" s="1"/>
  <c r="D133" i="14"/>
  <c r="E140" i="14"/>
  <c r="F125" i="14"/>
  <c r="D147" i="14"/>
  <c r="H146" i="14"/>
  <c r="E145" i="14"/>
  <c r="D142" i="14"/>
  <c r="F149" i="14"/>
  <c r="D138" i="14"/>
  <c r="D150" i="14"/>
  <c r="E128" i="14"/>
  <c r="E131" i="14"/>
  <c r="F135" i="14"/>
  <c r="D141" i="14"/>
  <c r="G134" i="14"/>
  <c r="F151" i="14"/>
  <c r="D148" i="14"/>
  <c r="F136" i="14"/>
  <c r="E120" i="14"/>
  <c r="E133" i="14"/>
  <c r="D140" i="14"/>
  <c r="G125" i="14"/>
  <c r="G139" i="14"/>
  <c r="E122" i="14"/>
  <c r="G146" i="14"/>
  <c r="D145" i="14"/>
  <c r="G123" i="14"/>
  <c r="E138" i="14"/>
  <c r="D126" i="14"/>
  <c r="D128" i="14"/>
  <c r="E121" i="14"/>
  <c r="D124" i="14"/>
  <c r="H134" i="14"/>
  <c r="D120" i="14"/>
  <c r="G132" i="14"/>
  <c r="D152" i="14"/>
  <c r="D129" i="14"/>
  <c r="H136" i="14"/>
  <c r="D143" i="14"/>
  <c r="H132" i="14"/>
  <c r="H125" i="14"/>
  <c r="F139" i="14"/>
  <c r="D122" i="14"/>
  <c r="E130" i="14"/>
  <c r="H149" i="14"/>
  <c r="H123" i="14"/>
  <c r="E126" i="14"/>
  <c r="D121" i="14"/>
  <c r="E124" i="14"/>
  <c r="G135" i="14"/>
  <c r="H151" i="14"/>
  <c r="G136" i="14"/>
  <c r="E143" i="14"/>
  <c r="F132" i="14"/>
  <c r="E152" i="14"/>
  <c r="E129" i="14"/>
  <c r="H139" i="14"/>
  <c r="D130" i="14"/>
  <c r="E147" i="14"/>
  <c r="F146" i="14"/>
  <c r="E142" i="14"/>
  <c r="G149" i="14"/>
  <c r="F123" i="14"/>
  <c r="E150" i="14"/>
  <c r="D131" i="14"/>
  <c r="H135" i="14"/>
  <c r="E141" i="14"/>
  <c r="F134" i="14"/>
  <c r="G151" i="14"/>
  <c r="E148" i="14"/>
  <c r="E34" i="5"/>
  <c r="E41" i="5"/>
  <c r="E17" i="5"/>
  <c r="H27" i="5"/>
  <c r="H44" i="5"/>
  <c r="H28" i="5"/>
  <c r="H42" i="5"/>
  <c r="H29" i="5"/>
  <c r="H25" i="5"/>
  <c r="E26" i="5"/>
  <c r="H18" i="5"/>
  <c r="H32" i="5"/>
  <c r="E15" i="5"/>
  <c r="E13" i="5"/>
  <c r="H16" i="5"/>
  <c r="E36" i="5"/>
  <c r="E45" i="5"/>
  <c r="E22" i="5"/>
  <c r="E33" i="5"/>
  <c r="E23" i="5"/>
  <c r="H39" i="5"/>
  <c r="E31" i="5"/>
  <c r="E43" i="5"/>
  <c r="E21" i="5"/>
  <c r="E24" i="5"/>
  <c r="K30" i="5"/>
  <c r="E14" i="5"/>
  <c r="E38" i="5"/>
  <c r="E40" i="5"/>
  <c r="E35" i="5"/>
  <c r="E19" i="5"/>
  <c r="F18" i="11"/>
  <c r="I43" i="11"/>
  <c r="I24" i="11"/>
  <c r="F26" i="11"/>
  <c r="E21" i="11"/>
  <c r="E26" i="11"/>
  <c r="F27" i="11"/>
  <c r="G44" i="11"/>
  <c r="I20" i="11"/>
  <c r="E45" i="11"/>
  <c r="E37" i="11"/>
  <c r="E40" i="11"/>
  <c r="F38" i="11"/>
  <c r="F42" i="11"/>
  <c r="E30" i="11"/>
  <c r="F17" i="11"/>
  <c r="J20" i="11"/>
  <c r="F44" i="11"/>
  <c r="E23" i="11"/>
  <c r="E44" i="11"/>
  <c r="H33" i="11"/>
  <c r="J43" i="11"/>
  <c r="E38" i="11"/>
  <c r="J33" i="11"/>
  <c r="J41" i="11"/>
  <c r="J31" i="11"/>
  <c r="G49" i="11"/>
  <c r="J34" i="11"/>
  <c r="L34" i="11"/>
  <c r="G38" i="11"/>
  <c r="G42" i="11"/>
  <c r="I33" i="11"/>
  <c r="J48" i="11"/>
  <c r="F25" i="11"/>
  <c r="E47" i="11"/>
  <c r="G47" i="11"/>
  <c r="E28" i="11"/>
  <c r="J22" i="11"/>
  <c r="J29" i="11"/>
  <c r="E42" i="11"/>
  <c r="I36" i="11"/>
  <c r="E27" i="11"/>
  <c r="G18" i="11"/>
  <c r="E19" i="11"/>
  <c r="F39" i="11"/>
  <c r="G30" i="11"/>
  <c r="F47" i="11"/>
  <c r="H36" i="11"/>
  <c r="G45" i="11"/>
  <c r="E35" i="11"/>
  <c r="I22" i="11"/>
  <c r="F23" i="11"/>
  <c r="G40" i="11"/>
  <c r="E25" i="11"/>
  <c r="I29" i="11"/>
  <c r="G28" i="11"/>
  <c r="G25" i="11"/>
  <c r="G26" i="11"/>
  <c r="F37" i="11"/>
  <c r="F35" i="11"/>
  <c r="E39" i="11"/>
  <c r="H46" i="11"/>
  <c r="J36" i="11"/>
  <c r="G21" i="11"/>
  <c r="I41" i="11"/>
  <c r="G39" i="11"/>
  <c r="G27" i="11"/>
  <c r="G35" i="11"/>
  <c r="F28" i="11"/>
  <c r="H31" i="11"/>
  <c r="K34" i="11"/>
  <c r="E49" i="11"/>
  <c r="F45" i="11"/>
  <c r="E17" i="11"/>
  <c r="H48" i="11"/>
  <c r="F30" i="11"/>
  <c r="G23" i="11"/>
  <c r="H43" i="11"/>
  <c r="I48" i="11"/>
  <c r="F40" i="11"/>
  <c r="H32" i="11"/>
  <c r="G19" i="11"/>
  <c r="I34" i="11"/>
  <c r="H20" i="11"/>
  <c r="H29" i="11"/>
  <c r="J24" i="11"/>
  <c r="G37" i="11"/>
  <c r="E18" i="11"/>
  <c r="H24" i="11"/>
  <c r="G17" i="11"/>
  <c r="H41" i="11"/>
  <c r="F19" i="11"/>
  <c r="F49" i="11"/>
  <c r="F21" i="11"/>
  <c r="I46" i="11"/>
  <c r="I32" i="11"/>
  <c r="J46" i="11"/>
  <c r="H34" i="11"/>
  <c r="H22" i="11"/>
  <c r="J32" i="11"/>
  <c r="I31" i="11"/>
  <c r="M34" i="11"/>
  <c r="L210" i="6" l="1"/>
  <c r="O210" i="6" s="1"/>
  <c r="K210" i="6"/>
  <c r="J162" i="6"/>
  <c r="K162" i="6"/>
  <c r="I137" i="14"/>
  <c r="J137" i="14"/>
  <c r="K137" i="14"/>
  <c r="I179" i="6"/>
  <c r="L179" i="6" s="1"/>
  <c r="F136" i="6"/>
  <c r="G136" i="6" s="1"/>
  <c r="H208" i="6"/>
  <c r="G207" i="6"/>
  <c r="G202" i="6"/>
  <c r="I184" i="6"/>
  <c r="K184" i="6" s="1"/>
  <c r="G199" i="6"/>
  <c r="I208" i="6"/>
  <c r="J208" i="6" s="1"/>
  <c r="G184" i="6"/>
  <c r="G206" i="6"/>
  <c r="I202" i="6"/>
  <c r="L202" i="6" s="1"/>
  <c r="J209" i="6"/>
  <c r="G197" i="6"/>
  <c r="G211" i="6"/>
  <c r="H197" i="6"/>
  <c r="G179" i="6"/>
  <c r="I211" i="6"/>
  <c r="L211" i="6" s="1"/>
  <c r="L209" i="6"/>
  <c r="M209" i="6" s="1"/>
  <c r="C68" i="6"/>
  <c r="F181" i="6" s="1"/>
  <c r="G181" i="6" s="1"/>
  <c r="C68" i="8"/>
  <c r="F181" i="8" s="1"/>
  <c r="C91" i="6"/>
  <c r="F204" i="6" s="1"/>
  <c r="H204" i="6" s="1"/>
  <c r="C91" i="8"/>
  <c r="F204" i="8" s="1"/>
  <c r="C88" i="6"/>
  <c r="F201" i="6" s="1"/>
  <c r="I201" i="6" s="1"/>
  <c r="C88" i="8"/>
  <c r="F201" i="8" s="1"/>
  <c r="F136" i="8"/>
  <c r="C69" i="6"/>
  <c r="F182" i="6" s="1"/>
  <c r="G182" i="6" s="1"/>
  <c r="C69" i="8"/>
  <c r="F182" i="8" s="1"/>
  <c r="C87" i="6"/>
  <c r="F200" i="6" s="1"/>
  <c r="I200" i="6" s="1"/>
  <c r="C87" i="8"/>
  <c r="F200" i="8" s="1"/>
  <c r="B83" i="6"/>
  <c r="B83" i="8"/>
  <c r="C74" i="6"/>
  <c r="F187" i="6" s="1"/>
  <c r="I187" i="6" s="1"/>
  <c r="C74" i="8"/>
  <c r="F187" i="8" s="1"/>
  <c r="N163" i="7"/>
  <c r="M163" i="7"/>
  <c r="O163" i="7"/>
  <c r="N100" i="7"/>
  <c r="J47" i="7" s="1"/>
  <c r="O100" i="7"/>
  <c r="M100" i="7"/>
  <c r="I47" i="7" s="1"/>
  <c r="H47" i="7"/>
  <c r="H207" i="8"/>
  <c r="I207" i="8"/>
  <c r="G207" i="8"/>
  <c r="C79" i="6"/>
  <c r="F192" i="6" s="1"/>
  <c r="I192" i="6" s="1"/>
  <c r="C79" i="8"/>
  <c r="F192" i="8" s="1"/>
  <c r="C67" i="6"/>
  <c r="F180" i="6" s="1"/>
  <c r="H180" i="6" s="1"/>
  <c r="C67" i="8"/>
  <c r="F180" i="8" s="1"/>
  <c r="C92" i="6"/>
  <c r="F205" i="6" s="1"/>
  <c r="I205" i="6" s="1"/>
  <c r="C92" i="8"/>
  <c r="F205" i="8" s="1"/>
  <c r="G199" i="8"/>
  <c r="I199" i="8"/>
  <c r="H199" i="8"/>
  <c r="L162" i="8"/>
  <c r="K162" i="8"/>
  <c r="J162" i="8"/>
  <c r="G208" i="8"/>
  <c r="I208" i="8"/>
  <c r="H208" i="8"/>
  <c r="F153" i="8"/>
  <c r="I202" i="8"/>
  <c r="H202" i="8"/>
  <c r="G202" i="8"/>
  <c r="I206" i="8"/>
  <c r="H206" i="8"/>
  <c r="G206" i="8"/>
  <c r="H193" i="6"/>
  <c r="H207" i="6"/>
  <c r="H199" i="6"/>
  <c r="F153" i="6"/>
  <c r="G153" i="6" s="1"/>
  <c r="G193" i="6"/>
  <c r="H206" i="6"/>
  <c r="H197" i="8"/>
  <c r="G197" i="8"/>
  <c r="I197" i="8"/>
  <c r="K209" i="8"/>
  <c r="J209" i="8"/>
  <c r="L209" i="8"/>
  <c r="H179" i="8"/>
  <c r="G179" i="8"/>
  <c r="I179" i="8"/>
  <c r="I211" i="8"/>
  <c r="H211" i="8"/>
  <c r="G211" i="8"/>
  <c r="C75" i="6"/>
  <c r="F188" i="6" s="1"/>
  <c r="I188" i="6" s="1"/>
  <c r="C75" i="8"/>
  <c r="F188" i="8" s="1"/>
  <c r="C82" i="6"/>
  <c r="F195" i="6" s="1"/>
  <c r="I195" i="6" s="1"/>
  <c r="C82" i="8"/>
  <c r="F195" i="8" s="1"/>
  <c r="C70" i="6"/>
  <c r="F183" i="6" s="1"/>
  <c r="G183" i="6" s="1"/>
  <c r="C70" i="8"/>
  <c r="F183" i="8" s="1"/>
  <c r="C76" i="6"/>
  <c r="F189" i="6" s="1"/>
  <c r="H189" i="6" s="1"/>
  <c r="C76" i="8"/>
  <c r="F189" i="8" s="1"/>
  <c r="H193" i="8"/>
  <c r="G193" i="8"/>
  <c r="I193" i="8"/>
  <c r="L212" i="7"/>
  <c r="J212" i="7"/>
  <c r="K212" i="7"/>
  <c r="C78" i="6"/>
  <c r="F191" i="6" s="1"/>
  <c r="G191" i="6" s="1"/>
  <c r="C78" i="8"/>
  <c r="F191" i="8" s="1"/>
  <c r="C85" i="6"/>
  <c r="F198" i="6" s="1"/>
  <c r="I198" i="6" s="1"/>
  <c r="C85" i="8"/>
  <c r="F198" i="8" s="1"/>
  <c r="C72" i="6"/>
  <c r="F185" i="6" s="1"/>
  <c r="H185" i="6" s="1"/>
  <c r="C72" i="8"/>
  <c r="F185" i="8" s="1"/>
  <c r="C83" i="6"/>
  <c r="F196" i="6" s="1"/>
  <c r="G196" i="6" s="1"/>
  <c r="C83" i="8"/>
  <c r="F196" i="8" s="1"/>
  <c r="C77" i="6"/>
  <c r="F190" i="6" s="1"/>
  <c r="H190" i="6" s="1"/>
  <c r="C77" i="8"/>
  <c r="F190" i="8" s="1"/>
  <c r="C81" i="6"/>
  <c r="F194" i="6" s="1"/>
  <c r="I194" i="6" s="1"/>
  <c r="C81" i="8"/>
  <c r="F194" i="8" s="1"/>
  <c r="K210" i="8"/>
  <c r="J210" i="8"/>
  <c r="L210" i="8"/>
  <c r="H184" i="8"/>
  <c r="I184" i="8"/>
  <c r="G184" i="8"/>
  <c r="L99" i="8"/>
  <c r="E46" i="8"/>
  <c r="J99" i="8"/>
  <c r="F46" i="8" s="1"/>
  <c r="K99" i="8"/>
  <c r="G46" i="8" s="1"/>
  <c r="G188" i="6"/>
  <c r="K197" i="6"/>
  <c r="J197" i="6"/>
  <c r="L197" i="6"/>
  <c r="K199" i="6"/>
  <c r="L199" i="6"/>
  <c r="J199" i="6"/>
  <c r="O99" i="6"/>
  <c r="N99" i="6"/>
  <c r="J46" i="6" s="1"/>
  <c r="H46" i="6"/>
  <c r="M99" i="6"/>
  <c r="I46" i="6" s="1"/>
  <c r="M210" i="6"/>
  <c r="M162" i="6"/>
  <c r="N162" i="6"/>
  <c r="O162" i="6"/>
  <c r="K193" i="6"/>
  <c r="J193" i="6"/>
  <c r="L193" i="6"/>
  <c r="K206" i="6"/>
  <c r="J206" i="6"/>
  <c r="L206" i="6"/>
  <c r="K207" i="6"/>
  <c r="L207" i="6"/>
  <c r="J207" i="6"/>
  <c r="O157" i="5"/>
  <c r="M157" i="5"/>
  <c r="N157" i="5"/>
  <c r="M164" i="5"/>
  <c r="O164" i="5"/>
  <c r="N164" i="5"/>
  <c r="R202" i="5"/>
  <c r="P202" i="5"/>
  <c r="Q202" i="5"/>
  <c r="M138" i="5"/>
  <c r="O138" i="5"/>
  <c r="N138" i="5"/>
  <c r="R168" i="5"/>
  <c r="P168" i="5"/>
  <c r="Q168" i="5"/>
  <c r="Q152" i="5"/>
  <c r="P152" i="5"/>
  <c r="R152" i="5"/>
  <c r="Q142" i="5"/>
  <c r="R142" i="5"/>
  <c r="P142" i="5"/>
  <c r="M150" i="5"/>
  <c r="O150" i="5"/>
  <c r="N150" i="5"/>
  <c r="O143" i="5"/>
  <c r="N143" i="5"/>
  <c r="M143" i="5"/>
  <c r="Q151" i="5"/>
  <c r="P151" i="5"/>
  <c r="R151" i="5"/>
  <c r="P166" i="5"/>
  <c r="Q166" i="5"/>
  <c r="R166" i="5"/>
  <c r="M169" i="5"/>
  <c r="O169" i="5"/>
  <c r="N169" i="5"/>
  <c r="M148" i="5"/>
  <c r="N148" i="5"/>
  <c r="O148" i="5"/>
  <c r="R149" i="5"/>
  <c r="Q149" i="5"/>
  <c r="P149" i="5"/>
  <c r="N167" i="5"/>
  <c r="O167" i="5"/>
  <c r="M167" i="5"/>
  <c r="O165" i="5"/>
  <c r="M165" i="5"/>
  <c r="N165" i="5"/>
  <c r="O139" i="5"/>
  <c r="N139" i="5"/>
  <c r="M139" i="5"/>
  <c r="M162" i="5"/>
  <c r="O162" i="5"/>
  <c r="N162" i="5"/>
  <c r="R140" i="5"/>
  <c r="P140" i="5"/>
  <c r="Q140" i="5"/>
  <c r="M158" i="5"/>
  <c r="N158" i="5"/>
  <c r="O158" i="5"/>
  <c r="O137" i="5"/>
  <c r="N137" i="5"/>
  <c r="M137" i="5"/>
  <c r="O141" i="5"/>
  <c r="M141" i="5"/>
  <c r="N141" i="5"/>
  <c r="P156" i="5"/>
  <c r="Q156" i="5"/>
  <c r="R156" i="5"/>
  <c r="R153" i="5"/>
  <c r="P153" i="5"/>
  <c r="Q153" i="5"/>
  <c r="O147" i="5"/>
  <c r="N147" i="5"/>
  <c r="M147" i="5"/>
  <c r="Q219" i="5"/>
  <c r="P219" i="5"/>
  <c r="R219" i="5"/>
  <c r="M146" i="5"/>
  <c r="N146" i="5"/>
  <c r="O146" i="5"/>
  <c r="O159" i="5"/>
  <c r="M159" i="5"/>
  <c r="N159" i="5"/>
  <c r="N155" i="5"/>
  <c r="O155" i="5"/>
  <c r="M155" i="5"/>
  <c r="R163" i="5"/>
  <c r="P163" i="5"/>
  <c r="Q163" i="5"/>
  <c r="O145" i="5"/>
  <c r="M145" i="5"/>
  <c r="N145" i="5"/>
  <c r="M160" i="5"/>
  <c r="O160" i="5"/>
  <c r="N160" i="5"/>
  <c r="N30" i="5"/>
  <c r="I127" i="14"/>
  <c r="K127" i="14"/>
  <c r="J144" i="14"/>
  <c r="K144" i="14"/>
  <c r="J127" i="14"/>
  <c r="I144" i="14"/>
  <c r="R90" i="5"/>
  <c r="P90" i="5"/>
  <c r="L37" i="5" s="1"/>
  <c r="K37" i="5"/>
  <c r="Q90" i="5"/>
  <c r="M37" i="5" s="1"/>
  <c r="Q73" i="5"/>
  <c r="M20" i="5" s="1"/>
  <c r="R73" i="5"/>
  <c r="K20" i="5"/>
  <c r="P73" i="5"/>
  <c r="L20" i="5" s="1"/>
  <c r="O76" i="5"/>
  <c r="N76" i="5"/>
  <c r="J23" i="5" s="1"/>
  <c r="M76" i="5"/>
  <c r="I23" i="5" s="1"/>
  <c r="O89" i="5"/>
  <c r="N89" i="5"/>
  <c r="J36" i="5" s="1"/>
  <c r="M89" i="5"/>
  <c r="I36" i="5" s="1"/>
  <c r="M67" i="5"/>
  <c r="I14" i="5" s="1"/>
  <c r="O67" i="5"/>
  <c r="N67" i="5"/>
  <c r="J14" i="5" s="1"/>
  <c r="O66" i="5"/>
  <c r="N66" i="5"/>
  <c r="J13" i="5" s="1"/>
  <c r="M66" i="5"/>
  <c r="I13" i="5" s="1"/>
  <c r="Q69" i="5"/>
  <c r="M16" i="5" s="1"/>
  <c r="P69" i="5"/>
  <c r="L16" i="5" s="1"/>
  <c r="R69" i="5"/>
  <c r="N96" i="5"/>
  <c r="J43" i="5" s="1"/>
  <c r="M96" i="5"/>
  <c r="I43" i="5" s="1"/>
  <c r="O96" i="5"/>
  <c r="M91" i="5"/>
  <c r="I38" i="5" s="1"/>
  <c r="N91" i="5"/>
  <c r="J38" i="5" s="1"/>
  <c r="O91" i="5"/>
  <c r="R92" i="5"/>
  <c r="Q92" i="5"/>
  <c r="M39" i="5" s="1"/>
  <c r="P92" i="5"/>
  <c r="L39" i="5" s="1"/>
  <c r="Q97" i="5"/>
  <c r="M44" i="5" s="1"/>
  <c r="P97" i="5"/>
  <c r="L44" i="5" s="1"/>
  <c r="R97" i="5"/>
  <c r="N77" i="5"/>
  <c r="J24" i="5" s="1"/>
  <c r="M77" i="5"/>
  <c r="I24" i="5" s="1"/>
  <c r="O77" i="5"/>
  <c r="O75" i="5"/>
  <c r="N75" i="5"/>
  <c r="J22" i="5" s="1"/>
  <c r="M75" i="5"/>
  <c r="I22" i="5" s="1"/>
  <c r="N84" i="5"/>
  <c r="J31" i="5" s="1"/>
  <c r="M84" i="5"/>
  <c r="I31" i="5" s="1"/>
  <c r="O84" i="5"/>
  <c r="Q80" i="5"/>
  <c r="M27" i="5" s="1"/>
  <c r="P80" i="5"/>
  <c r="L27" i="5" s="1"/>
  <c r="R80" i="5"/>
  <c r="M98" i="5"/>
  <c r="I45" i="5" s="1"/>
  <c r="O98" i="5"/>
  <c r="N98" i="5"/>
  <c r="J45" i="5" s="1"/>
  <c r="R81" i="5"/>
  <c r="P81" i="5"/>
  <c r="L28" i="5" s="1"/>
  <c r="Q81" i="5"/>
  <c r="M28" i="5" s="1"/>
  <c r="M74" i="5"/>
  <c r="I21" i="5" s="1"/>
  <c r="O74" i="5"/>
  <c r="N74" i="5"/>
  <c r="J21" i="5" s="1"/>
  <c r="M70" i="5"/>
  <c r="I17" i="5" s="1"/>
  <c r="O70" i="5"/>
  <c r="N70" i="5"/>
  <c r="J17" i="5" s="1"/>
  <c r="P95" i="5"/>
  <c r="L42" i="5" s="1"/>
  <c r="R95" i="5"/>
  <c r="Q95" i="5"/>
  <c r="M42" i="5" s="1"/>
  <c r="M93" i="5"/>
  <c r="I40" i="5" s="1"/>
  <c r="O93" i="5"/>
  <c r="N93" i="5"/>
  <c r="J40" i="5" s="1"/>
  <c r="P85" i="5"/>
  <c r="L32" i="5" s="1"/>
  <c r="R85" i="5"/>
  <c r="Q85" i="5"/>
  <c r="M32" i="5" s="1"/>
  <c r="P71" i="5"/>
  <c r="L18" i="5" s="1"/>
  <c r="Q71" i="5"/>
  <c r="M18" i="5" s="1"/>
  <c r="R71" i="5"/>
  <c r="O94" i="5"/>
  <c r="M94" i="5"/>
  <c r="I41" i="5" s="1"/>
  <c r="N94" i="5"/>
  <c r="J41" i="5" s="1"/>
  <c r="O86" i="5"/>
  <c r="M86" i="5"/>
  <c r="I33" i="5" s="1"/>
  <c r="N86" i="5"/>
  <c r="J33" i="5" s="1"/>
  <c r="P78" i="5"/>
  <c r="L25" i="5" s="1"/>
  <c r="R78" i="5"/>
  <c r="Q78" i="5"/>
  <c r="M25" i="5" s="1"/>
  <c r="N72" i="5"/>
  <c r="J19" i="5" s="1"/>
  <c r="M72" i="5"/>
  <c r="I19" i="5" s="1"/>
  <c r="O72" i="5"/>
  <c r="M79" i="5"/>
  <c r="I26" i="5" s="1"/>
  <c r="O79" i="5"/>
  <c r="N79" i="5"/>
  <c r="J26" i="5" s="1"/>
  <c r="N87" i="5"/>
  <c r="J34" i="5" s="1"/>
  <c r="M87" i="5"/>
  <c r="I34" i="5" s="1"/>
  <c r="O87" i="5"/>
  <c r="N88" i="5"/>
  <c r="J35" i="5" s="1"/>
  <c r="M88" i="5"/>
  <c r="I35" i="5" s="1"/>
  <c r="O88" i="5"/>
  <c r="M68" i="5"/>
  <c r="I15" i="5" s="1"/>
  <c r="O68" i="5"/>
  <c r="N68" i="5"/>
  <c r="J15" i="5" s="1"/>
  <c r="Q82" i="5"/>
  <c r="M29" i="5" s="1"/>
  <c r="P82" i="5"/>
  <c r="L29" i="5" s="1"/>
  <c r="R82" i="5"/>
  <c r="G142" i="14"/>
  <c r="G145" i="14"/>
  <c r="N137" i="14"/>
  <c r="G131" i="14"/>
  <c r="G128" i="14"/>
  <c r="H150" i="14"/>
  <c r="I146" i="14"/>
  <c r="H140" i="14"/>
  <c r="F129" i="14"/>
  <c r="F152" i="14"/>
  <c r="G143" i="14"/>
  <c r="K123" i="14"/>
  <c r="F120" i="14"/>
  <c r="K139" i="14"/>
  <c r="K125" i="14"/>
  <c r="H133" i="14"/>
  <c r="K132" i="14"/>
  <c r="K149" i="14"/>
  <c r="I134" i="14"/>
  <c r="G124" i="14"/>
  <c r="G141" i="14"/>
  <c r="H142" i="14"/>
  <c r="G147" i="14"/>
  <c r="G121" i="14"/>
  <c r="H128" i="14"/>
  <c r="F150" i="14"/>
  <c r="G138" i="14"/>
  <c r="J146" i="14"/>
  <c r="G130" i="14"/>
  <c r="H129" i="14"/>
  <c r="H152" i="14"/>
  <c r="F143" i="14"/>
  <c r="J123" i="14"/>
  <c r="F122" i="14"/>
  <c r="I139" i="14"/>
  <c r="F133" i="14"/>
  <c r="J132" i="14"/>
  <c r="I136" i="14"/>
  <c r="I149" i="14"/>
  <c r="J135" i="14"/>
  <c r="I151" i="14"/>
  <c r="J134" i="14"/>
  <c r="F124" i="14"/>
  <c r="G148" i="14"/>
  <c r="F141" i="14"/>
  <c r="F126" i="14"/>
  <c r="H126" i="14"/>
  <c r="F142" i="14"/>
  <c r="F147" i="14"/>
  <c r="H145" i="14"/>
  <c r="F121" i="14"/>
  <c r="M137" i="14"/>
  <c r="F131" i="14"/>
  <c r="G150" i="14"/>
  <c r="F138" i="14"/>
  <c r="K146" i="14"/>
  <c r="F130" i="14"/>
  <c r="G140" i="14"/>
  <c r="G152" i="14"/>
  <c r="I123" i="14"/>
  <c r="G120" i="14"/>
  <c r="H122" i="14"/>
  <c r="J125" i="14"/>
  <c r="K136" i="14"/>
  <c r="K135" i="14"/>
  <c r="K151" i="14"/>
  <c r="H124" i="14"/>
  <c r="F148" i="14"/>
  <c r="G126" i="14"/>
  <c r="H147" i="14"/>
  <c r="F145" i="14"/>
  <c r="H121" i="14"/>
  <c r="L137" i="14"/>
  <c r="H131" i="14"/>
  <c r="F128" i="14"/>
  <c r="H138" i="14"/>
  <c r="H130" i="14"/>
  <c r="F140" i="14"/>
  <c r="G129" i="14"/>
  <c r="H143" i="14"/>
  <c r="H120" i="14"/>
  <c r="G122" i="14"/>
  <c r="J139" i="14"/>
  <c r="I125" i="14"/>
  <c r="G133" i="14"/>
  <c r="I132" i="14"/>
  <c r="J136" i="14"/>
  <c r="J149" i="14"/>
  <c r="I135" i="14"/>
  <c r="J151" i="14"/>
  <c r="K134" i="14"/>
  <c r="H148" i="14"/>
  <c r="H141" i="14"/>
  <c r="K44" i="5"/>
  <c r="H17" i="5"/>
  <c r="K28" i="5"/>
  <c r="H41" i="5"/>
  <c r="K27" i="5"/>
  <c r="H34" i="5"/>
  <c r="H21" i="5"/>
  <c r="H45" i="5"/>
  <c r="K16" i="5"/>
  <c r="K18" i="5"/>
  <c r="H26" i="5"/>
  <c r="H19" i="5"/>
  <c r="H23" i="5"/>
  <c r="H13" i="5"/>
  <c r="K25" i="5"/>
  <c r="K29" i="5"/>
  <c r="H40" i="5"/>
  <c r="H38" i="5"/>
  <c r="H14" i="5"/>
  <c r="H43" i="5"/>
  <c r="H31" i="5"/>
  <c r="K39" i="5"/>
  <c r="H33" i="5"/>
  <c r="H22" i="5"/>
  <c r="H36" i="5"/>
  <c r="H15" i="5"/>
  <c r="K42" i="5"/>
  <c r="H35" i="5"/>
  <c r="H24" i="5"/>
  <c r="K32" i="5"/>
  <c r="H21" i="11"/>
  <c r="K48" i="11"/>
  <c r="L29" i="11"/>
  <c r="I27" i="11"/>
  <c r="I40" i="11"/>
  <c r="M24" i="11"/>
  <c r="L20" i="11"/>
  <c r="H27" i="11"/>
  <c r="K41" i="11"/>
  <c r="H35" i="11"/>
  <c r="H30" i="11"/>
  <c r="I39" i="11"/>
  <c r="J27" i="11"/>
  <c r="I17" i="11"/>
  <c r="K29" i="11"/>
  <c r="H37" i="11"/>
  <c r="L48" i="11"/>
  <c r="H23" i="11"/>
  <c r="M31" i="11"/>
  <c r="M33" i="11"/>
  <c r="M48" i="11"/>
  <c r="L43" i="11"/>
  <c r="M43" i="11"/>
  <c r="L22" i="11"/>
  <c r="J49" i="11"/>
  <c r="M29" i="11"/>
  <c r="J47" i="11"/>
  <c r="M36" i="11"/>
  <c r="H19" i="11"/>
  <c r="K43" i="11"/>
  <c r="L31" i="11"/>
  <c r="H28" i="11"/>
  <c r="K24" i="11"/>
  <c r="I45" i="11"/>
  <c r="H25" i="11"/>
  <c r="H38" i="11"/>
  <c r="J35" i="11"/>
  <c r="L41" i="11"/>
  <c r="L46" i="11"/>
  <c r="I18" i="11"/>
  <c r="K22" i="11"/>
  <c r="J30" i="11"/>
  <c r="K32" i="11"/>
  <c r="J23" i="11"/>
  <c r="J26" i="11"/>
  <c r="I38" i="11"/>
  <c r="J39" i="11"/>
  <c r="K33" i="11"/>
  <c r="M46" i="11"/>
  <c r="H40" i="11"/>
  <c r="M41" i="11"/>
  <c r="H17" i="11"/>
  <c r="J21" i="11"/>
  <c r="J28" i="11"/>
  <c r="J19" i="11"/>
  <c r="K31" i="11"/>
  <c r="L32" i="11"/>
  <c r="I37" i="11"/>
  <c r="I28" i="11"/>
  <c r="H18" i="11"/>
  <c r="I23" i="11"/>
  <c r="H42" i="11"/>
  <c r="J25" i="11"/>
  <c r="M20" i="11"/>
  <c r="K36" i="11"/>
  <c r="J44" i="11"/>
  <c r="I42" i="11"/>
  <c r="L36" i="11"/>
  <c r="H45" i="11"/>
  <c r="J38" i="11"/>
  <c r="I26" i="11"/>
  <c r="H44" i="11"/>
  <c r="I21" i="11"/>
  <c r="I30" i="11"/>
  <c r="H49" i="11"/>
  <c r="H39" i="11"/>
  <c r="I47" i="11"/>
  <c r="M32" i="11"/>
  <c r="N34" i="11"/>
  <c r="J42" i="11"/>
  <c r="I19" i="11"/>
  <c r="L33" i="11"/>
  <c r="I35" i="11"/>
  <c r="I44" i="11"/>
  <c r="J17" i="11"/>
  <c r="J40" i="11"/>
  <c r="L24" i="11"/>
  <c r="K20" i="11"/>
  <c r="J45" i="11"/>
  <c r="M22" i="11"/>
  <c r="I25" i="11"/>
  <c r="H26" i="11"/>
  <c r="J37" i="11"/>
  <c r="K46" i="11"/>
  <c r="H47" i="11"/>
  <c r="J18" i="11"/>
  <c r="I49" i="11"/>
  <c r="N210" i="6" l="1"/>
  <c r="I136" i="6"/>
  <c r="L136" i="6" s="1"/>
  <c r="F83" i="6"/>
  <c r="H83" i="6" s="1"/>
  <c r="D30" i="6" s="1"/>
  <c r="J202" i="6"/>
  <c r="K208" i="6"/>
  <c r="H201" i="6"/>
  <c r="K179" i="6"/>
  <c r="H181" i="6"/>
  <c r="J179" i="6"/>
  <c r="G204" i="6"/>
  <c r="K202" i="6"/>
  <c r="H136" i="6"/>
  <c r="G187" i="6"/>
  <c r="L208" i="6"/>
  <c r="O208" i="6" s="1"/>
  <c r="H200" i="6"/>
  <c r="O209" i="6"/>
  <c r="Q209" i="6" s="1"/>
  <c r="H153" i="6"/>
  <c r="G189" i="6"/>
  <c r="H191" i="6"/>
  <c r="N209" i="6"/>
  <c r="J184" i="6"/>
  <c r="K211" i="6"/>
  <c r="G180" i="6"/>
  <c r="I183" i="6"/>
  <c r="K183" i="6" s="1"/>
  <c r="L184" i="6"/>
  <c r="O184" i="6" s="1"/>
  <c r="H194" i="6"/>
  <c r="I204" i="6"/>
  <c r="L204" i="6" s="1"/>
  <c r="I181" i="6"/>
  <c r="L181" i="6" s="1"/>
  <c r="I153" i="6"/>
  <c r="J153" i="6" s="1"/>
  <c r="J211" i="6"/>
  <c r="G198" i="6"/>
  <c r="H188" i="6"/>
  <c r="I182" i="6"/>
  <c r="L182" i="6" s="1"/>
  <c r="H196" i="6"/>
  <c r="B30" i="6"/>
  <c r="G194" i="6"/>
  <c r="I196" i="6"/>
  <c r="K196" i="6" s="1"/>
  <c r="G195" i="6"/>
  <c r="H182" i="6"/>
  <c r="I190" i="6"/>
  <c r="K190" i="6" s="1"/>
  <c r="H198" i="6"/>
  <c r="I180" i="6"/>
  <c r="L180" i="6" s="1"/>
  <c r="H183" i="6"/>
  <c r="F146" i="6"/>
  <c r="H146" i="6" s="1"/>
  <c r="B78" i="6"/>
  <c r="F141" i="6" s="1"/>
  <c r="B78" i="8"/>
  <c r="K184" i="8"/>
  <c r="J184" i="8"/>
  <c r="L184" i="8"/>
  <c r="B95" i="6"/>
  <c r="B42" i="6" s="1"/>
  <c r="B95" i="8"/>
  <c r="B97" i="6"/>
  <c r="F97" i="6" s="1"/>
  <c r="B97" i="8"/>
  <c r="I190" i="8"/>
  <c r="H190" i="8"/>
  <c r="G190" i="8"/>
  <c r="O212" i="7"/>
  <c r="N212" i="7"/>
  <c r="M212" i="7"/>
  <c r="G195" i="8"/>
  <c r="H195" i="8"/>
  <c r="I195" i="8"/>
  <c r="L206" i="8"/>
  <c r="K206" i="8"/>
  <c r="J206" i="8"/>
  <c r="L208" i="8"/>
  <c r="K208" i="8"/>
  <c r="J208" i="8"/>
  <c r="G205" i="8"/>
  <c r="I205" i="8"/>
  <c r="H205" i="8"/>
  <c r="I200" i="8"/>
  <c r="H200" i="8"/>
  <c r="G200" i="8"/>
  <c r="C90" i="6"/>
  <c r="C90" i="8"/>
  <c r="B82" i="6"/>
  <c r="F145" i="6" s="1"/>
  <c r="B82" i="8"/>
  <c r="B80" i="6"/>
  <c r="B27" i="6" s="1"/>
  <c r="B80" i="8"/>
  <c r="B81" i="6"/>
  <c r="F144" i="6" s="1"/>
  <c r="B81" i="8"/>
  <c r="O99" i="8"/>
  <c r="N99" i="8"/>
  <c r="J46" i="8" s="1"/>
  <c r="M99" i="8"/>
  <c r="I46" i="8" s="1"/>
  <c r="H46" i="8"/>
  <c r="O210" i="8"/>
  <c r="N210" i="8"/>
  <c r="M210" i="8"/>
  <c r="J179" i="8"/>
  <c r="L179" i="8"/>
  <c r="K179" i="8"/>
  <c r="L202" i="8"/>
  <c r="K202" i="8"/>
  <c r="J202" i="8"/>
  <c r="L207" i="8"/>
  <c r="K207" i="8"/>
  <c r="J207" i="8"/>
  <c r="P100" i="7"/>
  <c r="L47" i="7" s="1"/>
  <c r="K47" i="7"/>
  <c r="Q100" i="7"/>
  <c r="M47" i="7" s="1"/>
  <c r="R100" i="7"/>
  <c r="N47" i="7" s="1"/>
  <c r="I201" i="8"/>
  <c r="G201" i="8"/>
  <c r="H201" i="8"/>
  <c r="H181" i="8"/>
  <c r="G181" i="8"/>
  <c r="I181" i="8"/>
  <c r="G205" i="6"/>
  <c r="H195" i="6"/>
  <c r="G200" i="6"/>
  <c r="I191" i="6"/>
  <c r="L191" i="6" s="1"/>
  <c r="G201" i="6"/>
  <c r="H205" i="6"/>
  <c r="I189" i="6"/>
  <c r="J189" i="6" s="1"/>
  <c r="G185" i="6"/>
  <c r="G192" i="6"/>
  <c r="H187" i="6"/>
  <c r="B92" i="6"/>
  <c r="F92" i="6" s="1"/>
  <c r="B92" i="8"/>
  <c r="B71" i="6"/>
  <c r="F134" i="6" s="1"/>
  <c r="B71" i="8"/>
  <c r="K193" i="8"/>
  <c r="J193" i="8"/>
  <c r="L193" i="8"/>
  <c r="K197" i="8"/>
  <c r="J197" i="8"/>
  <c r="L197" i="8"/>
  <c r="Q163" i="7"/>
  <c r="R163" i="7"/>
  <c r="P163" i="7"/>
  <c r="I204" i="8"/>
  <c r="G204" i="8"/>
  <c r="H204" i="8"/>
  <c r="B85" i="6"/>
  <c r="B32" i="6" s="1"/>
  <c r="B85" i="8"/>
  <c r="I185" i="8"/>
  <c r="H185" i="8"/>
  <c r="G185" i="8"/>
  <c r="I191" i="8"/>
  <c r="G191" i="8"/>
  <c r="H191" i="8"/>
  <c r="G189" i="8"/>
  <c r="I189" i="8"/>
  <c r="H189" i="8"/>
  <c r="N162" i="8"/>
  <c r="O162" i="8"/>
  <c r="M162" i="8"/>
  <c r="H192" i="8"/>
  <c r="G192" i="8"/>
  <c r="I192" i="8"/>
  <c r="H187" i="8"/>
  <c r="I187" i="8"/>
  <c r="G187" i="8"/>
  <c r="B69" i="6"/>
  <c r="F69" i="6" s="1"/>
  <c r="B69" i="8"/>
  <c r="C73" i="6"/>
  <c r="C73" i="8"/>
  <c r="I194" i="8"/>
  <c r="H194" i="8"/>
  <c r="G194" i="8"/>
  <c r="H196" i="8"/>
  <c r="G196" i="8"/>
  <c r="I196" i="8"/>
  <c r="G198" i="8"/>
  <c r="I198" i="8"/>
  <c r="H198" i="8"/>
  <c r="G183" i="8"/>
  <c r="H183" i="8"/>
  <c r="I183" i="8"/>
  <c r="I188" i="8"/>
  <c r="H188" i="8"/>
  <c r="G188" i="8"/>
  <c r="K211" i="8"/>
  <c r="J211" i="8"/>
  <c r="L211" i="8"/>
  <c r="N209" i="8"/>
  <c r="O209" i="8"/>
  <c r="M209" i="8"/>
  <c r="G153" i="8"/>
  <c r="H153" i="8"/>
  <c r="I153" i="8"/>
  <c r="L199" i="8"/>
  <c r="K199" i="8"/>
  <c r="J199" i="8"/>
  <c r="H180" i="8"/>
  <c r="G180" i="8"/>
  <c r="I180" i="8"/>
  <c r="F146" i="8"/>
  <c r="B30" i="8"/>
  <c r="F83" i="8"/>
  <c r="I182" i="8"/>
  <c r="H182" i="8"/>
  <c r="G182" i="8"/>
  <c r="I136" i="8"/>
  <c r="H136" i="8"/>
  <c r="G136" i="8"/>
  <c r="G190" i="6"/>
  <c r="I185" i="6"/>
  <c r="K185" i="6" s="1"/>
  <c r="H192" i="6"/>
  <c r="F82" i="6"/>
  <c r="O179" i="6"/>
  <c r="M179" i="6"/>
  <c r="N179" i="6"/>
  <c r="J200" i="6"/>
  <c r="K200" i="6"/>
  <c r="L200" i="6"/>
  <c r="O211" i="6"/>
  <c r="M211" i="6"/>
  <c r="N211" i="6"/>
  <c r="J198" i="6"/>
  <c r="L198" i="6"/>
  <c r="K198" i="6"/>
  <c r="N206" i="6"/>
  <c r="M206" i="6"/>
  <c r="O206" i="6"/>
  <c r="Q99" i="6"/>
  <c r="M46" i="6" s="1"/>
  <c r="P99" i="6"/>
  <c r="L46" i="6" s="1"/>
  <c r="R99" i="6"/>
  <c r="N46" i="6" s="1"/>
  <c r="K46" i="6"/>
  <c r="L201" i="6"/>
  <c r="K201" i="6"/>
  <c r="J201" i="6"/>
  <c r="K205" i="6"/>
  <c r="J205" i="6"/>
  <c r="L205" i="6"/>
  <c r="N207" i="6"/>
  <c r="M207" i="6"/>
  <c r="O207" i="6"/>
  <c r="L195" i="6"/>
  <c r="J195" i="6"/>
  <c r="K195" i="6"/>
  <c r="O202" i="6"/>
  <c r="N202" i="6"/>
  <c r="M202" i="6"/>
  <c r="L194" i="6"/>
  <c r="J194" i="6"/>
  <c r="K194" i="6"/>
  <c r="P162" i="6"/>
  <c r="R162" i="6"/>
  <c r="B99" i="7" s="1"/>
  <c r="Q162" i="6"/>
  <c r="K192" i="6"/>
  <c r="L192" i="6"/>
  <c r="J192" i="6"/>
  <c r="I83" i="6"/>
  <c r="K188" i="6"/>
  <c r="L188" i="6"/>
  <c r="J188" i="6"/>
  <c r="M193" i="6"/>
  <c r="N193" i="6"/>
  <c r="O193" i="6"/>
  <c r="K136" i="6"/>
  <c r="J136" i="6"/>
  <c r="R210" i="6"/>
  <c r="C97" i="7" s="1"/>
  <c r="F210" i="7" s="1"/>
  <c r="P210" i="6"/>
  <c r="Q210" i="6"/>
  <c r="O199" i="6"/>
  <c r="N199" i="6"/>
  <c r="M199" i="6"/>
  <c r="M197" i="6"/>
  <c r="O197" i="6"/>
  <c r="N197" i="6"/>
  <c r="J187" i="6"/>
  <c r="K187" i="6"/>
  <c r="L187" i="6"/>
  <c r="P137" i="5"/>
  <c r="Q137" i="5"/>
  <c r="R137" i="5"/>
  <c r="P162" i="5"/>
  <c r="R162" i="5"/>
  <c r="Q162" i="5"/>
  <c r="Q143" i="5"/>
  <c r="R143" i="5"/>
  <c r="P143" i="5"/>
  <c r="Q164" i="5"/>
  <c r="R164" i="5"/>
  <c r="P164" i="5"/>
  <c r="R155" i="5"/>
  <c r="Q155" i="5"/>
  <c r="P155" i="5"/>
  <c r="R159" i="5"/>
  <c r="Q159" i="5"/>
  <c r="P159" i="5"/>
  <c r="P165" i="5"/>
  <c r="R165" i="5"/>
  <c r="Q165" i="5"/>
  <c r="P160" i="5"/>
  <c r="Q160" i="5"/>
  <c r="R160" i="5"/>
  <c r="R145" i="5"/>
  <c r="Q145" i="5"/>
  <c r="P145" i="5"/>
  <c r="Q148" i="5"/>
  <c r="R148" i="5"/>
  <c r="P148" i="5"/>
  <c r="Q169" i="5"/>
  <c r="P169" i="5"/>
  <c r="R169" i="5"/>
  <c r="Q150" i="5"/>
  <c r="R150" i="5"/>
  <c r="P150" i="5"/>
  <c r="P138" i="5"/>
  <c r="Q138" i="5"/>
  <c r="R138" i="5"/>
  <c r="Q146" i="5"/>
  <c r="R146" i="5"/>
  <c r="P146" i="5"/>
  <c r="R147" i="5"/>
  <c r="P147" i="5"/>
  <c r="Q147" i="5"/>
  <c r="R139" i="5"/>
  <c r="Q139" i="5"/>
  <c r="P139" i="5"/>
  <c r="R157" i="5"/>
  <c r="Q157" i="5"/>
  <c r="P157" i="5"/>
  <c r="R141" i="5"/>
  <c r="Q141" i="5"/>
  <c r="P141" i="5"/>
  <c r="R158" i="5"/>
  <c r="P158" i="5"/>
  <c r="Q158" i="5"/>
  <c r="Q167" i="5"/>
  <c r="P167" i="5"/>
  <c r="R167" i="5"/>
  <c r="O137" i="14"/>
  <c r="L127" i="14"/>
  <c r="L144" i="14"/>
  <c r="M127" i="14"/>
  <c r="N144" i="14"/>
  <c r="N127" i="14"/>
  <c r="M144" i="14"/>
  <c r="N37" i="5"/>
  <c r="N20" i="5"/>
  <c r="N29" i="5"/>
  <c r="N39" i="5"/>
  <c r="N25" i="5"/>
  <c r="N18" i="5"/>
  <c r="N32" i="5"/>
  <c r="N28" i="5"/>
  <c r="N27" i="5"/>
  <c r="N44" i="5"/>
  <c r="N16" i="5"/>
  <c r="N42" i="5"/>
  <c r="Q87" i="5"/>
  <c r="M34" i="5" s="1"/>
  <c r="R87" i="5"/>
  <c r="P87" i="5"/>
  <c r="L34" i="5" s="1"/>
  <c r="R79" i="5"/>
  <c r="Q79" i="5"/>
  <c r="M26" i="5" s="1"/>
  <c r="P79" i="5"/>
  <c r="L26" i="5" s="1"/>
  <c r="P98" i="5"/>
  <c r="L45" i="5" s="1"/>
  <c r="Q98" i="5"/>
  <c r="M45" i="5" s="1"/>
  <c r="R98" i="5"/>
  <c r="Q91" i="5"/>
  <c r="M38" i="5" s="1"/>
  <c r="P91" i="5"/>
  <c r="L38" i="5" s="1"/>
  <c r="R91" i="5"/>
  <c r="R76" i="5"/>
  <c r="P76" i="5"/>
  <c r="L23" i="5" s="1"/>
  <c r="Q76" i="5"/>
  <c r="M23" i="5" s="1"/>
  <c r="R68" i="5"/>
  <c r="Q68" i="5"/>
  <c r="M15" i="5" s="1"/>
  <c r="P68" i="5"/>
  <c r="L15" i="5" s="1"/>
  <c r="P70" i="5"/>
  <c r="L17" i="5" s="1"/>
  <c r="Q70" i="5"/>
  <c r="M17" i="5" s="1"/>
  <c r="R70" i="5"/>
  <c r="R77" i="5"/>
  <c r="Q77" i="5"/>
  <c r="M24" i="5" s="1"/>
  <c r="P77" i="5"/>
  <c r="L24" i="5" s="1"/>
  <c r="R96" i="5"/>
  <c r="P96" i="5"/>
  <c r="L43" i="5" s="1"/>
  <c r="Q96" i="5"/>
  <c r="M43" i="5" s="1"/>
  <c r="Q66" i="5"/>
  <c r="M13" i="5" s="1"/>
  <c r="R66" i="5"/>
  <c r="P66" i="5"/>
  <c r="L13" i="5" s="1"/>
  <c r="Q72" i="5"/>
  <c r="M19" i="5" s="1"/>
  <c r="P72" i="5"/>
  <c r="L19" i="5" s="1"/>
  <c r="R72" i="5"/>
  <c r="P86" i="5"/>
  <c r="L33" i="5" s="1"/>
  <c r="Q86" i="5"/>
  <c r="M33" i="5" s="1"/>
  <c r="R86" i="5"/>
  <c r="R74" i="5"/>
  <c r="P74" i="5"/>
  <c r="L21" i="5" s="1"/>
  <c r="Q74" i="5"/>
  <c r="M21" i="5" s="1"/>
  <c r="P75" i="5"/>
  <c r="L22" i="5" s="1"/>
  <c r="R75" i="5"/>
  <c r="Q75" i="5"/>
  <c r="M22" i="5" s="1"/>
  <c r="Q88" i="5"/>
  <c r="M35" i="5" s="1"/>
  <c r="P88" i="5"/>
  <c r="L35" i="5" s="1"/>
  <c r="R88" i="5"/>
  <c r="Q94" i="5"/>
  <c r="M41" i="5" s="1"/>
  <c r="P94" i="5"/>
  <c r="L41" i="5" s="1"/>
  <c r="R94" i="5"/>
  <c r="Q93" i="5"/>
  <c r="M40" i="5" s="1"/>
  <c r="P93" i="5"/>
  <c r="L40" i="5" s="1"/>
  <c r="R93" i="5"/>
  <c r="P84" i="5"/>
  <c r="L31" i="5" s="1"/>
  <c r="Q84" i="5"/>
  <c r="M31" i="5" s="1"/>
  <c r="R84" i="5"/>
  <c r="Q67" i="5"/>
  <c r="M14" i="5" s="1"/>
  <c r="P67" i="5"/>
  <c r="L14" i="5" s="1"/>
  <c r="R67" i="5"/>
  <c r="R89" i="5"/>
  <c r="Q89" i="5"/>
  <c r="M36" i="5" s="1"/>
  <c r="P89" i="5"/>
  <c r="L36" i="5" s="1"/>
  <c r="J131" i="14"/>
  <c r="J142" i="14"/>
  <c r="L149" i="14"/>
  <c r="K122" i="14"/>
  <c r="K143" i="14"/>
  <c r="K129" i="14"/>
  <c r="I140" i="14"/>
  <c r="N146" i="14"/>
  <c r="J138" i="14"/>
  <c r="I121" i="14"/>
  <c r="J145" i="14"/>
  <c r="K147" i="14"/>
  <c r="M132" i="14"/>
  <c r="J130" i="14"/>
  <c r="K126" i="14"/>
  <c r="M125" i="14"/>
  <c r="K152" i="14"/>
  <c r="I128" i="14"/>
  <c r="J141" i="14"/>
  <c r="M134" i="14"/>
  <c r="K148" i="14"/>
  <c r="L135" i="14"/>
  <c r="I124" i="14"/>
  <c r="I131" i="14"/>
  <c r="I142" i="14"/>
  <c r="M149" i="14"/>
  <c r="I122" i="14"/>
  <c r="I129" i="14"/>
  <c r="L146" i="14"/>
  <c r="K138" i="14"/>
  <c r="K150" i="14"/>
  <c r="I145" i="14"/>
  <c r="I147" i="14"/>
  <c r="M136" i="14"/>
  <c r="N132" i="14"/>
  <c r="I120" i="14"/>
  <c r="I130" i="14"/>
  <c r="K133" i="14"/>
  <c r="N125" i="14"/>
  <c r="L123" i="14"/>
  <c r="J152" i="14"/>
  <c r="I141" i="14"/>
  <c r="L134" i="14"/>
  <c r="I148" i="14"/>
  <c r="J124" i="14"/>
  <c r="L151" i="14"/>
  <c r="N139" i="14"/>
  <c r="M139" i="14"/>
  <c r="K142" i="14"/>
  <c r="N149" i="14"/>
  <c r="I143" i="14"/>
  <c r="J129" i="14"/>
  <c r="J140" i="14"/>
  <c r="I138" i="14"/>
  <c r="I150" i="14"/>
  <c r="J121" i="14"/>
  <c r="N136" i="14"/>
  <c r="J120" i="14"/>
  <c r="K130" i="14"/>
  <c r="J126" i="14"/>
  <c r="I133" i="14"/>
  <c r="L125" i="14"/>
  <c r="N123" i="14"/>
  <c r="K128" i="14"/>
  <c r="J148" i="14"/>
  <c r="N135" i="14"/>
  <c r="M151" i="14"/>
  <c r="L139" i="14"/>
  <c r="K131" i="14"/>
  <c r="J122" i="14"/>
  <c r="J143" i="14"/>
  <c r="K140" i="14"/>
  <c r="M146" i="14"/>
  <c r="J150" i="14"/>
  <c r="K121" i="14"/>
  <c r="K145" i="14"/>
  <c r="J147" i="14"/>
  <c r="L136" i="14"/>
  <c r="L132" i="14"/>
  <c r="K120" i="14"/>
  <c r="I126" i="14"/>
  <c r="J133" i="14"/>
  <c r="M123" i="14"/>
  <c r="I152" i="14"/>
  <c r="J128" i="14"/>
  <c r="K141" i="14"/>
  <c r="N134" i="14"/>
  <c r="M135" i="14"/>
  <c r="K124" i="14"/>
  <c r="N151" i="14"/>
  <c r="K34" i="5"/>
  <c r="K41" i="5"/>
  <c r="K17" i="5"/>
  <c r="K35" i="5"/>
  <c r="K15" i="5"/>
  <c r="K31" i="5"/>
  <c r="K38" i="5"/>
  <c r="K40" i="5"/>
  <c r="K23" i="5"/>
  <c r="K45" i="5"/>
  <c r="K21" i="5"/>
  <c r="K24" i="5"/>
  <c r="K33" i="5"/>
  <c r="K43" i="5"/>
  <c r="K14" i="5"/>
  <c r="K26" i="5"/>
  <c r="K36" i="5"/>
  <c r="K22" i="5"/>
  <c r="K13" i="5"/>
  <c r="K19" i="5"/>
  <c r="N29" i="11"/>
  <c r="L27" i="11"/>
  <c r="M19" i="11"/>
  <c r="K38" i="11"/>
  <c r="M27" i="11"/>
  <c r="N43" i="11"/>
  <c r="K40" i="11"/>
  <c r="L21" i="11"/>
  <c r="L45" i="11"/>
  <c r="L35" i="11"/>
  <c r="K49" i="11"/>
  <c r="M18" i="11"/>
  <c r="M38" i="11"/>
  <c r="L28" i="11"/>
  <c r="L49" i="11"/>
  <c r="K28" i="11"/>
  <c r="K42" i="11"/>
  <c r="M42" i="11"/>
  <c r="L44" i="11"/>
  <c r="K19" i="11"/>
  <c r="K45" i="11"/>
  <c r="N46" i="11"/>
  <c r="K26" i="11"/>
  <c r="K35" i="11"/>
  <c r="K30" i="11"/>
  <c r="K23" i="11"/>
  <c r="L39" i="11"/>
  <c r="K39" i="11"/>
  <c r="N22" i="11"/>
  <c r="L37" i="11"/>
  <c r="M37" i="11"/>
  <c r="N36" i="11"/>
  <c r="N24" i="11"/>
  <c r="M28" i="11"/>
  <c r="K27" i="11"/>
  <c r="L19" i="11"/>
  <c r="M30" i="11"/>
  <c r="K37" i="11"/>
  <c r="N48" i="11"/>
  <c r="M26" i="11"/>
  <c r="N31" i="11"/>
  <c r="L25" i="11"/>
  <c r="M21" i="11"/>
  <c r="N20" i="11"/>
  <c r="K21" i="11"/>
  <c r="M25" i="11"/>
  <c r="M39" i="11"/>
  <c r="N32" i="11"/>
  <c r="M49" i="11"/>
  <c r="K18" i="11"/>
  <c r="K44" i="11"/>
  <c r="L17" i="11"/>
  <c r="N33" i="11"/>
  <c r="L26" i="11"/>
  <c r="K47" i="11"/>
  <c r="M23" i="11"/>
  <c r="L38" i="11"/>
  <c r="K17" i="11"/>
  <c r="L47" i="11"/>
  <c r="L30" i="11"/>
  <c r="L23" i="11"/>
  <c r="M44" i="11"/>
  <c r="M35" i="11"/>
  <c r="M45" i="11"/>
  <c r="L40" i="11"/>
  <c r="K25" i="11"/>
  <c r="L42" i="11"/>
  <c r="M40" i="11"/>
  <c r="M47" i="11"/>
  <c r="N41" i="11"/>
  <c r="M17" i="11"/>
  <c r="L18" i="11"/>
  <c r="G83" i="6" l="1"/>
  <c r="C30" i="6" s="1"/>
  <c r="F203" i="6"/>
  <c r="I203" i="6" s="1"/>
  <c r="K203" i="6" s="1"/>
  <c r="B37" i="6"/>
  <c r="F90" i="6"/>
  <c r="F203" i="8"/>
  <c r="G203" i="8" s="1"/>
  <c r="B37" i="8"/>
  <c r="F90" i="8"/>
  <c r="F186" i="6"/>
  <c r="I186" i="6" s="1"/>
  <c r="F73" i="6"/>
  <c r="B20" i="6"/>
  <c r="F186" i="8"/>
  <c r="G186" i="8" s="1"/>
  <c r="B20" i="8"/>
  <c r="F73" i="8"/>
  <c r="K153" i="6"/>
  <c r="J183" i="6"/>
  <c r="R209" i="6"/>
  <c r="C96" i="7" s="1"/>
  <c r="F209" i="7" s="1"/>
  <c r="I209" i="7" s="1"/>
  <c r="K181" i="6"/>
  <c r="P209" i="6"/>
  <c r="J181" i="6"/>
  <c r="L183" i="6"/>
  <c r="M183" i="6" s="1"/>
  <c r="M208" i="6"/>
  <c r="J190" i="6"/>
  <c r="N208" i="6"/>
  <c r="K182" i="6"/>
  <c r="F78" i="6"/>
  <c r="H78" i="6" s="1"/>
  <c r="D25" i="6" s="1"/>
  <c r="M184" i="6"/>
  <c r="L153" i="6"/>
  <c r="M153" i="6" s="1"/>
  <c r="J204" i="6"/>
  <c r="F71" i="6"/>
  <c r="G71" i="6" s="1"/>
  <c r="C18" i="6" s="1"/>
  <c r="N184" i="6"/>
  <c r="B28" i="6"/>
  <c r="B29" i="6"/>
  <c r="B18" i="6"/>
  <c r="F81" i="6"/>
  <c r="I81" i="6" s="1"/>
  <c r="G146" i="6"/>
  <c r="L190" i="6"/>
  <c r="O190" i="6" s="1"/>
  <c r="I146" i="6"/>
  <c r="L146" i="6" s="1"/>
  <c r="J185" i="6"/>
  <c r="K204" i="6"/>
  <c r="J182" i="6"/>
  <c r="L189" i="6"/>
  <c r="N189" i="6" s="1"/>
  <c r="F85" i="6"/>
  <c r="G85" i="6" s="1"/>
  <c r="C32" i="6" s="1"/>
  <c r="J196" i="6"/>
  <c r="J191" i="6"/>
  <c r="F160" i="6"/>
  <c r="I160" i="6" s="1"/>
  <c r="F155" i="6"/>
  <c r="G155" i="6" s="1"/>
  <c r="J180" i="6"/>
  <c r="L196" i="6"/>
  <c r="O196" i="6" s="1"/>
  <c r="F143" i="6"/>
  <c r="G143" i="6" s="1"/>
  <c r="L185" i="6"/>
  <c r="N185" i="6" s="1"/>
  <c r="B25" i="6"/>
  <c r="B39" i="6"/>
  <c r="B44" i="6"/>
  <c r="K180" i="6"/>
  <c r="K191" i="6"/>
  <c r="F132" i="6"/>
  <c r="H132" i="6" s="1"/>
  <c r="B68" i="6"/>
  <c r="B15" i="6" s="1"/>
  <c r="B68" i="8"/>
  <c r="K153" i="8"/>
  <c r="J153" i="8"/>
  <c r="L153" i="8"/>
  <c r="L198" i="8"/>
  <c r="K198" i="8"/>
  <c r="J198" i="8"/>
  <c r="I186" i="8"/>
  <c r="F134" i="8"/>
  <c r="B18" i="8"/>
  <c r="F71" i="8"/>
  <c r="F144" i="8"/>
  <c r="B28" i="8"/>
  <c r="F81" i="8"/>
  <c r="O208" i="8"/>
  <c r="M208" i="8"/>
  <c r="N208" i="8"/>
  <c r="B76" i="6"/>
  <c r="B23" i="6" s="1"/>
  <c r="B76" i="8"/>
  <c r="B79" i="6"/>
  <c r="F79" i="6" s="1"/>
  <c r="B79" i="8"/>
  <c r="B66" i="6"/>
  <c r="B13" i="6" s="1"/>
  <c r="B66" i="8"/>
  <c r="F162" i="7"/>
  <c r="B46" i="7"/>
  <c r="F99" i="7"/>
  <c r="H83" i="8"/>
  <c r="D30" i="8" s="1"/>
  <c r="G83" i="8"/>
  <c r="C30" i="8" s="1"/>
  <c r="I83" i="8"/>
  <c r="M199" i="8"/>
  <c r="O199" i="8"/>
  <c r="N199" i="8"/>
  <c r="J192" i="8"/>
  <c r="L192" i="8"/>
  <c r="K192" i="8"/>
  <c r="K201" i="8"/>
  <c r="J201" i="8"/>
  <c r="L201" i="8"/>
  <c r="P210" i="8"/>
  <c r="R210" i="8"/>
  <c r="Q210" i="8"/>
  <c r="M206" i="8"/>
  <c r="O206" i="8"/>
  <c r="N206" i="8"/>
  <c r="B96" i="6"/>
  <c r="B43" i="6" s="1"/>
  <c r="B96" i="8"/>
  <c r="B70" i="6"/>
  <c r="F133" i="6" s="1"/>
  <c r="B70" i="8"/>
  <c r="B89" i="6"/>
  <c r="F152" i="6" s="1"/>
  <c r="B89" i="8"/>
  <c r="B94" i="6"/>
  <c r="F157" i="6" s="1"/>
  <c r="B94" i="8"/>
  <c r="B88" i="6"/>
  <c r="B35" i="6" s="1"/>
  <c r="B88" i="8"/>
  <c r="B72" i="6"/>
  <c r="F72" i="6" s="1"/>
  <c r="B72" i="8"/>
  <c r="H210" i="7"/>
  <c r="G210" i="7"/>
  <c r="I210" i="7"/>
  <c r="K182" i="8"/>
  <c r="J182" i="8"/>
  <c r="L182" i="8"/>
  <c r="L180" i="8"/>
  <c r="K180" i="8"/>
  <c r="J180" i="8"/>
  <c r="O211" i="8"/>
  <c r="M211" i="8"/>
  <c r="N211" i="8"/>
  <c r="K196" i="8"/>
  <c r="J196" i="8"/>
  <c r="L196" i="8"/>
  <c r="F132" i="8"/>
  <c r="F69" i="8"/>
  <c r="B16" i="8"/>
  <c r="J189" i="8"/>
  <c r="L189" i="8"/>
  <c r="K189" i="8"/>
  <c r="L191" i="8"/>
  <c r="K191" i="8"/>
  <c r="J191" i="8"/>
  <c r="F148" i="8"/>
  <c r="F85" i="8"/>
  <c r="B32" i="8"/>
  <c r="J204" i="8"/>
  <c r="L204" i="8"/>
  <c r="K204" i="8"/>
  <c r="N197" i="8"/>
  <c r="M197" i="8"/>
  <c r="O197" i="8"/>
  <c r="F155" i="8"/>
  <c r="F92" i="8"/>
  <c r="B39" i="8"/>
  <c r="K181" i="8"/>
  <c r="J181" i="8"/>
  <c r="L181" i="8"/>
  <c r="O207" i="8"/>
  <c r="M207" i="8"/>
  <c r="N207" i="8"/>
  <c r="F143" i="8"/>
  <c r="B27" i="8"/>
  <c r="F80" i="8"/>
  <c r="H203" i="8"/>
  <c r="J200" i="8"/>
  <c r="L200" i="8"/>
  <c r="K200" i="8"/>
  <c r="F141" i="8"/>
  <c r="F78" i="8"/>
  <c r="B25" i="8"/>
  <c r="F158" i="6"/>
  <c r="H158" i="6" s="1"/>
  <c r="F95" i="6"/>
  <c r="G95" i="6" s="1"/>
  <c r="C42" i="6" s="1"/>
  <c r="F148" i="6"/>
  <c r="I148" i="6" s="1"/>
  <c r="B16" i="6"/>
  <c r="K189" i="6"/>
  <c r="F80" i="6"/>
  <c r="G80" i="6" s="1"/>
  <c r="C27" i="6" s="1"/>
  <c r="Q209" i="8"/>
  <c r="P209" i="8"/>
  <c r="R209" i="8"/>
  <c r="J183" i="8"/>
  <c r="L183" i="8"/>
  <c r="K183" i="8"/>
  <c r="F145" i="8"/>
  <c r="B29" i="8"/>
  <c r="F82" i="8"/>
  <c r="K205" i="8"/>
  <c r="J205" i="8"/>
  <c r="L205" i="8"/>
  <c r="K195" i="8"/>
  <c r="J195" i="8"/>
  <c r="L195" i="8"/>
  <c r="K190" i="8"/>
  <c r="J190" i="8"/>
  <c r="L190" i="8"/>
  <c r="B87" i="6"/>
  <c r="F87" i="6" s="1"/>
  <c r="B87" i="8"/>
  <c r="B67" i="6"/>
  <c r="F130" i="6" s="1"/>
  <c r="B67" i="8"/>
  <c r="B93" i="6"/>
  <c r="B40" i="6" s="1"/>
  <c r="B93" i="8"/>
  <c r="J136" i="8"/>
  <c r="L136" i="8"/>
  <c r="K136" i="8"/>
  <c r="K188" i="8"/>
  <c r="J188" i="8"/>
  <c r="L188" i="8"/>
  <c r="J194" i="8"/>
  <c r="L194" i="8"/>
  <c r="K194" i="8"/>
  <c r="P162" i="8"/>
  <c r="R162" i="8"/>
  <c r="Q162" i="8"/>
  <c r="N179" i="8"/>
  <c r="M179" i="8"/>
  <c r="O179" i="8"/>
  <c r="R99" i="8"/>
  <c r="N46" i="8" s="1"/>
  <c r="K46" i="8"/>
  <c r="Q99" i="8"/>
  <c r="M46" i="8" s="1"/>
  <c r="P99" i="8"/>
  <c r="L46" i="8" s="1"/>
  <c r="F158" i="8"/>
  <c r="B42" i="8"/>
  <c r="F95" i="8"/>
  <c r="M184" i="8"/>
  <c r="O184" i="8"/>
  <c r="N184" i="8"/>
  <c r="B86" i="6"/>
  <c r="F149" i="6" s="1"/>
  <c r="B86" i="8"/>
  <c r="B75" i="6"/>
  <c r="F75" i="6" s="1"/>
  <c r="B75" i="8"/>
  <c r="B98" i="6"/>
  <c r="F98" i="6" s="1"/>
  <c r="B98" i="8"/>
  <c r="B77" i="6"/>
  <c r="B24" i="6" s="1"/>
  <c r="B77" i="8"/>
  <c r="B74" i="6"/>
  <c r="F137" i="6" s="1"/>
  <c r="B74" i="8"/>
  <c r="B84" i="6"/>
  <c r="F84" i="6" s="1"/>
  <c r="B84" i="8"/>
  <c r="B91" i="6"/>
  <c r="F91" i="6" s="1"/>
  <c r="B91" i="8"/>
  <c r="I146" i="8"/>
  <c r="H146" i="8"/>
  <c r="G146" i="8"/>
  <c r="L187" i="8"/>
  <c r="K187" i="8"/>
  <c r="J187" i="8"/>
  <c r="L185" i="8"/>
  <c r="K185" i="8"/>
  <c r="J185" i="8"/>
  <c r="N193" i="8"/>
  <c r="M193" i="8"/>
  <c r="O193" i="8"/>
  <c r="M202" i="8"/>
  <c r="N202" i="8"/>
  <c r="O202" i="8"/>
  <c r="Q212" i="7"/>
  <c r="P212" i="7"/>
  <c r="R212" i="7"/>
  <c r="F160" i="8"/>
  <c r="B44" i="8"/>
  <c r="F97" i="8"/>
  <c r="O187" i="6"/>
  <c r="M187" i="6"/>
  <c r="N187" i="6"/>
  <c r="N136" i="6"/>
  <c r="M136" i="6"/>
  <c r="O136" i="6"/>
  <c r="I141" i="6"/>
  <c r="G141" i="6"/>
  <c r="H141" i="6"/>
  <c r="O195" i="6"/>
  <c r="M195" i="6"/>
  <c r="N195" i="6"/>
  <c r="P207" i="6"/>
  <c r="R207" i="6"/>
  <c r="C94" i="7" s="1"/>
  <c r="F207" i="7" s="1"/>
  <c r="Q207" i="6"/>
  <c r="O201" i="6"/>
  <c r="M201" i="6"/>
  <c r="N201" i="6"/>
  <c r="H69" i="6"/>
  <c r="D16" i="6" s="1"/>
  <c r="I69" i="6"/>
  <c r="G69" i="6"/>
  <c r="C16" i="6" s="1"/>
  <c r="R208" i="6"/>
  <c r="C95" i="7" s="1"/>
  <c r="F208" i="7" s="1"/>
  <c r="Q208" i="6"/>
  <c r="P208" i="6"/>
  <c r="P211" i="6"/>
  <c r="R211" i="6"/>
  <c r="C98" i="7" s="1"/>
  <c r="F211" i="7" s="1"/>
  <c r="Q211" i="6"/>
  <c r="N200" i="6"/>
  <c r="O200" i="6"/>
  <c r="M200" i="6"/>
  <c r="P179" i="6"/>
  <c r="R179" i="6"/>
  <c r="C66" i="7" s="1"/>
  <c r="F179" i="7" s="1"/>
  <c r="Q179" i="6"/>
  <c r="G82" i="6"/>
  <c r="C29" i="6" s="1"/>
  <c r="H82" i="6"/>
  <c r="D29" i="6" s="1"/>
  <c r="I82" i="6"/>
  <c r="O191" i="6"/>
  <c r="N191" i="6"/>
  <c r="M191" i="6"/>
  <c r="O181" i="6"/>
  <c r="N181" i="6"/>
  <c r="M181" i="6"/>
  <c r="M192" i="6"/>
  <c r="N192" i="6"/>
  <c r="O192" i="6"/>
  <c r="O205" i="6"/>
  <c r="M205" i="6"/>
  <c r="N205" i="6"/>
  <c r="J186" i="6"/>
  <c r="K186" i="6"/>
  <c r="L186" i="6"/>
  <c r="I144" i="6"/>
  <c r="G144" i="6"/>
  <c r="H144" i="6"/>
  <c r="M204" i="6"/>
  <c r="N204" i="6"/>
  <c r="O204" i="6"/>
  <c r="P197" i="6"/>
  <c r="Q197" i="6"/>
  <c r="R197" i="6"/>
  <c r="C84" i="7" s="1"/>
  <c r="F197" i="7" s="1"/>
  <c r="R199" i="6"/>
  <c r="C86" i="7" s="1"/>
  <c r="F199" i="7" s="1"/>
  <c r="Q199" i="6"/>
  <c r="P199" i="6"/>
  <c r="O194" i="6"/>
  <c r="N194" i="6"/>
  <c r="M194" i="6"/>
  <c r="R184" i="6"/>
  <c r="C71" i="7" s="1"/>
  <c r="F184" i="7" s="1"/>
  <c r="Q184" i="6"/>
  <c r="P184" i="6"/>
  <c r="Q206" i="6"/>
  <c r="R206" i="6"/>
  <c r="C93" i="7" s="1"/>
  <c r="F206" i="7" s="1"/>
  <c r="P206" i="6"/>
  <c r="O198" i="6"/>
  <c r="N198" i="6"/>
  <c r="M198" i="6"/>
  <c r="N182" i="6"/>
  <c r="M182" i="6"/>
  <c r="O182" i="6"/>
  <c r="G97" i="6"/>
  <c r="C44" i="6" s="1"/>
  <c r="I97" i="6"/>
  <c r="H97" i="6"/>
  <c r="D44" i="6" s="1"/>
  <c r="Q193" i="6"/>
  <c r="R193" i="6"/>
  <c r="C80" i="7" s="1"/>
  <c r="F193" i="7" s="1"/>
  <c r="P193" i="6"/>
  <c r="I134" i="6"/>
  <c r="H134" i="6"/>
  <c r="G134" i="6"/>
  <c r="G92" i="6"/>
  <c r="C39" i="6" s="1"/>
  <c r="I92" i="6"/>
  <c r="H92" i="6"/>
  <c r="D39" i="6" s="1"/>
  <c r="O188" i="6"/>
  <c r="M188" i="6"/>
  <c r="N188" i="6"/>
  <c r="K83" i="6"/>
  <c r="G30" i="6" s="1"/>
  <c r="J83" i="6"/>
  <c r="F30" i="6" s="1"/>
  <c r="E30" i="6"/>
  <c r="L83" i="6"/>
  <c r="R202" i="6"/>
  <c r="C89" i="7" s="1"/>
  <c r="F202" i="7" s="1"/>
  <c r="P202" i="6"/>
  <c r="Q202" i="6"/>
  <c r="M180" i="6"/>
  <c r="N180" i="6"/>
  <c r="O180" i="6"/>
  <c r="I145" i="6"/>
  <c r="G145" i="6"/>
  <c r="H145" i="6"/>
  <c r="N34" i="5"/>
  <c r="O127" i="14"/>
  <c r="O144" i="14"/>
  <c r="O136" i="14"/>
  <c r="O146" i="14"/>
  <c r="O123" i="14"/>
  <c r="O134" i="14"/>
  <c r="O139" i="14"/>
  <c r="O132" i="14"/>
  <c r="O149" i="14"/>
  <c r="O151" i="14"/>
  <c r="O135" i="14"/>
  <c r="O125" i="14"/>
  <c r="N40" i="5"/>
  <c r="N41" i="5"/>
  <c r="N33" i="5"/>
  <c r="N15" i="5"/>
  <c r="N38" i="5"/>
  <c r="N26" i="5"/>
  <c r="N14" i="5"/>
  <c r="N35" i="5"/>
  <c r="N22" i="5"/>
  <c r="N21" i="5"/>
  <c r="N19" i="5"/>
  <c r="N13" i="5"/>
  <c r="N43" i="5"/>
  <c r="N17" i="5"/>
  <c r="N23" i="5"/>
  <c r="N45" i="5"/>
  <c r="N36" i="5"/>
  <c r="N31" i="5"/>
  <c r="N24" i="5"/>
  <c r="N129" i="14"/>
  <c r="L133" i="14"/>
  <c r="N121" i="14"/>
  <c r="N147" i="14"/>
  <c r="L145" i="14"/>
  <c r="N138" i="14"/>
  <c r="N141" i="14"/>
  <c r="L129" i="14"/>
  <c r="L143" i="14"/>
  <c r="N133" i="14"/>
  <c r="L150" i="14"/>
  <c r="N140" i="14"/>
  <c r="L130" i="14"/>
  <c r="M147" i="14"/>
  <c r="M145" i="14"/>
  <c r="M122" i="14"/>
  <c r="M142" i="14"/>
  <c r="L124" i="14"/>
  <c r="N148" i="14"/>
  <c r="L141" i="14"/>
  <c r="N126" i="14"/>
  <c r="N120" i="14"/>
  <c r="N143" i="14"/>
  <c r="M121" i="14"/>
  <c r="M150" i="14"/>
  <c r="M140" i="14"/>
  <c r="N131" i="14"/>
  <c r="L128" i="14"/>
  <c r="N130" i="14"/>
  <c r="L147" i="14"/>
  <c r="N124" i="14"/>
  <c r="L148" i="14"/>
  <c r="L120" i="14"/>
  <c r="N150" i="14"/>
  <c r="N128" i="14"/>
  <c r="N152" i="14"/>
  <c r="N122" i="14"/>
  <c r="L142" i="14"/>
  <c r="M126" i="14"/>
  <c r="L131" i="14"/>
  <c r="M128" i="14"/>
  <c r="M152" i="14"/>
  <c r="L138" i="14"/>
  <c r="L126" i="14"/>
  <c r="M120" i="14"/>
  <c r="M129" i="14"/>
  <c r="M143" i="14"/>
  <c r="M133" i="14"/>
  <c r="L121" i="14"/>
  <c r="L140" i="14"/>
  <c r="M131" i="14"/>
  <c r="L152" i="14"/>
  <c r="M130" i="14"/>
  <c r="N145" i="14"/>
  <c r="M138" i="14"/>
  <c r="L122" i="14"/>
  <c r="N142" i="14"/>
  <c r="M124" i="14"/>
  <c r="M148" i="14"/>
  <c r="M141" i="14"/>
  <c r="N26" i="11"/>
  <c r="N21" i="11"/>
  <c r="N40" i="11"/>
  <c r="N47" i="11"/>
  <c r="N38" i="11"/>
  <c r="N42" i="11"/>
  <c r="N44" i="11"/>
  <c r="N18" i="11"/>
  <c r="N39" i="11"/>
  <c r="N35" i="11"/>
  <c r="N25" i="11"/>
  <c r="N49" i="11"/>
  <c r="N30" i="11"/>
  <c r="N19" i="11"/>
  <c r="N28" i="11"/>
  <c r="N45" i="11"/>
  <c r="N17" i="11"/>
  <c r="N23" i="11"/>
  <c r="N37" i="11"/>
  <c r="N27" i="11"/>
  <c r="I203" i="8" l="1"/>
  <c r="K203" i="8" s="1"/>
  <c r="G186" i="6"/>
  <c r="H186" i="6"/>
  <c r="H90" i="8"/>
  <c r="D37" i="8" s="1"/>
  <c r="G90" i="8"/>
  <c r="C37" i="8" s="1"/>
  <c r="I90" i="8"/>
  <c r="I90" i="6"/>
  <c r="H90" i="6"/>
  <c r="D37" i="6" s="1"/>
  <c r="G90" i="6"/>
  <c r="C37" i="6" s="1"/>
  <c r="J203" i="6"/>
  <c r="H186" i="8"/>
  <c r="G73" i="8"/>
  <c r="C20" i="8" s="1"/>
  <c r="I73" i="8"/>
  <c r="H73" i="8"/>
  <c r="D20" i="8" s="1"/>
  <c r="H73" i="6"/>
  <c r="D20" i="6" s="1"/>
  <c r="I73" i="6"/>
  <c r="G73" i="6"/>
  <c r="C20" i="6" s="1"/>
  <c r="L203" i="6"/>
  <c r="N203" i="6" s="1"/>
  <c r="G203" i="6"/>
  <c r="H203" i="6"/>
  <c r="B114" i="14"/>
  <c r="B116" i="14" s="1"/>
  <c r="C32" i="14" s="1"/>
  <c r="I143" i="6"/>
  <c r="L143" i="6" s="1"/>
  <c r="M190" i="6"/>
  <c r="F150" i="6"/>
  <c r="H150" i="6" s="1"/>
  <c r="O141" i="14"/>
  <c r="F142" i="6"/>
  <c r="H142" i="6" s="1"/>
  <c r="H209" i="7"/>
  <c r="O183" i="6"/>
  <c r="Q183" i="6" s="1"/>
  <c r="G209" i="7"/>
  <c r="H81" i="6"/>
  <c r="D28" i="6" s="1"/>
  <c r="H71" i="6"/>
  <c r="D18" i="6" s="1"/>
  <c r="N183" i="6"/>
  <c r="G81" i="6"/>
  <c r="C28" i="6" s="1"/>
  <c r="I80" i="6"/>
  <c r="E27" i="6" s="1"/>
  <c r="G78" i="6"/>
  <c r="C25" i="6" s="1"/>
  <c r="J146" i="6"/>
  <c r="B26" i="6"/>
  <c r="N190" i="6"/>
  <c r="H143" i="6"/>
  <c r="M189" i="6"/>
  <c r="B17" i="6"/>
  <c r="I78" i="6"/>
  <c r="J78" i="6" s="1"/>
  <c r="F25" i="6" s="1"/>
  <c r="H85" i="6"/>
  <c r="D32" i="6" s="1"/>
  <c r="N196" i="6"/>
  <c r="I71" i="6"/>
  <c r="J71" i="6" s="1"/>
  <c r="F18" i="6" s="1"/>
  <c r="F147" i="6"/>
  <c r="I147" i="6" s="1"/>
  <c r="H148" i="6"/>
  <c r="F135" i="6"/>
  <c r="G135" i="6" s="1"/>
  <c r="B14" i="6"/>
  <c r="O153" i="6"/>
  <c r="P153" i="6" s="1"/>
  <c r="N153" i="6"/>
  <c r="G132" i="6"/>
  <c r="H95" i="6"/>
  <c r="D42" i="6" s="1"/>
  <c r="B19" i="6"/>
  <c r="I132" i="6"/>
  <c r="K132" i="6" s="1"/>
  <c r="K146" i="6"/>
  <c r="O189" i="6"/>
  <c r="P189" i="6" s="1"/>
  <c r="F77" i="6"/>
  <c r="I77" i="6" s="1"/>
  <c r="F89" i="6"/>
  <c r="G89" i="6" s="1"/>
  <c r="C36" i="6" s="1"/>
  <c r="H155" i="6"/>
  <c r="I85" i="6"/>
  <c r="E32" i="6" s="1"/>
  <c r="O185" i="6"/>
  <c r="R185" i="6" s="1"/>
  <c r="C72" i="7" s="1"/>
  <c r="F185" i="7" s="1"/>
  <c r="F129" i="6"/>
  <c r="I129" i="6" s="1"/>
  <c r="F76" i="6"/>
  <c r="G76" i="6" s="1"/>
  <c r="C23" i="6" s="1"/>
  <c r="I95" i="6"/>
  <c r="L95" i="6" s="1"/>
  <c r="G158" i="6"/>
  <c r="M185" i="6"/>
  <c r="B31" i="6"/>
  <c r="F138" i="6"/>
  <c r="G138" i="6" s="1"/>
  <c r="F94" i="6"/>
  <c r="I94" i="6" s="1"/>
  <c r="H160" i="6"/>
  <c r="B22" i="6"/>
  <c r="H80" i="6"/>
  <c r="D27" i="6" s="1"/>
  <c r="M196" i="6"/>
  <c r="B41" i="6"/>
  <c r="F70" i="6"/>
  <c r="G70" i="6" s="1"/>
  <c r="C17" i="6" s="1"/>
  <c r="I155" i="6"/>
  <c r="L155" i="6" s="1"/>
  <c r="G160" i="6"/>
  <c r="F140" i="6"/>
  <c r="H140" i="6" s="1"/>
  <c r="B33" i="6"/>
  <c r="G148" i="6"/>
  <c r="I158" i="6"/>
  <c r="L158" i="6" s="1"/>
  <c r="F156" i="6"/>
  <c r="G156" i="6" s="1"/>
  <c r="F67" i="6"/>
  <c r="I67" i="6" s="1"/>
  <c r="F139" i="6"/>
  <c r="G139" i="6" s="1"/>
  <c r="F74" i="6"/>
  <c r="H74" i="6" s="1"/>
  <c r="D21" i="6" s="1"/>
  <c r="F66" i="6"/>
  <c r="G66" i="6" s="1"/>
  <c r="C13" i="6" s="1"/>
  <c r="F68" i="6"/>
  <c r="H68" i="6" s="1"/>
  <c r="D15" i="6" s="1"/>
  <c r="H197" i="7"/>
  <c r="G197" i="7"/>
  <c r="I197" i="7"/>
  <c r="I208" i="7"/>
  <c r="H208" i="7"/>
  <c r="G208" i="7"/>
  <c r="H160" i="8"/>
  <c r="G160" i="8"/>
  <c r="I160" i="8"/>
  <c r="N185" i="8"/>
  <c r="M185" i="8"/>
  <c r="O185" i="8"/>
  <c r="H95" i="8"/>
  <c r="D42" i="8" s="1"/>
  <c r="G95" i="8"/>
  <c r="C42" i="8" s="1"/>
  <c r="I95" i="8"/>
  <c r="M136" i="8"/>
  <c r="N136" i="8"/>
  <c r="O136" i="8"/>
  <c r="M190" i="8"/>
  <c r="O190" i="8"/>
  <c r="N190" i="8"/>
  <c r="H155" i="8"/>
  <c r="G155" i="8"/>
  <c r="I155" i="8"/>
  <c r="R211" i="8"/>
  <c r="Q211" i="8"/>
  <c r="P211" i="8"/>
  <c r="K209" i="7"/>
  <c r="J209" i="7"/>
  <c r="L209" i="7"/>
  <c r="L83" i="8"/>
  <c r="E30" i="8"/>
  <c r="J83" i="8"/>
  <c r="F30" i="8" s="1"/>
  <c r="K83" i="8"/>
  <c r="G30" i="8" s="1"/>
  <c r="H193" i="7"/>
  <c r="G193" i="7"/>
  <c r="I193" i="7"/>
  <c r="Q193" i="8"/>
  <c r="P193" i="8"/>
  <c r="R193" i="8"/>
  <c r="F154" i="8"/>
  <c r="F91" i="8"/>
  <c r="B38" i="8"/>
  <c r="F137" i="8"/>
  <c r="B21" i="8"/>
  <c r="F74" i="8"/>
  <c r="F161" i="8"/>
  <c r="F98" i="8"/>
  <c r="B45" i="8"/>
  <c r="F149" i="8"/>
  <c r="B33" i="8"/>
  <c r="F86" i="8"/>
  <c r="O181" i="8"/>
  <c r="M181" i="8"/>
  <c r="N181" i="8"/>
  <c r="J210" i="7"/>
  <c r="L210" i="7"/>
  <c r="K210" i="7"/>
  <c r="F152" i="8"/>
  <c r="F89" i="8"/>
  <c r="B36" i="8"/>
  <c r="G99" i="7"/>
  <c r="C46" i="7" s="1"/>
  <c r="I99" i="7"/>
  <c r="H99" i="7"/>
  <c r="D46" i="7" s="1"/>
  <c r="O153" i="8"/>
  <c r="N153" i="8"/>
  <c r="M153" i="8"/>
  <c r="I206" i="7"/>
  <c r="H206" i="7"/>
  <c r="G206" i="7"/>
  <c r="H179" i="7"/>
  <c r="G179" i="7"/>
  <c r="I179" i="7"/>
  <c r="H97" i="8"/>
  <c r="D44" i="8" s="1"/>
  <c r="G97" i="8"/>
  <c r="C44" i="8" s="1"/>
  <c r="I97" i="8"/>
  <c r="J146" i="8"/>
  <c r="L146" i="8"/>
  <c r="K146" i="8"/>
  <c r="P184" i="8"/>
  <c r="R184" i="8"/>
  <c r="Q184" i="8"/>
  <c r="I158" i="8"/>
  <c r="G158" i="8"/>
  <c r="H158" i="8"/>
  <c r="O194" i="8"/>
  <c r="N194" i="8"/>
  <c r="M194" i="8"/>
  <c r="F156" i="8"/>
  <c r="F93" i="8"/>
  <c r="B40" i="8"/>
  <c r="F150" i="8"/>
  <c r="B34" i="8"/>
  <c r="F87" i="8"/>
  <c r="N205" i="8"/>
  <c r="M205" i="8"/>
  <c r="O205" i="8"/>
  <c r="I141" i="8"/>
  <c r="G141" i="8"/>
  <c r="H141" i="8"/>
  <c r="R207" i="8"/>
  <c r="Q207" i="8"/>
  <c r="P207" i="8"/>
  <c r="O189" i="8"/>
  <c r="M189" i="8"/>
  <c r="N189" i="8"/>
  <c r="I132" i="8"/>
  <c r="H132" i="8"/>
  <c r="G132" i="8"/>
  <c r="R206" i="8"/>
  <c r="Q206" i="8"/>
  <c r="P206" i="8"/>
  <c r="Q199" i="8"/>
  <c r="P199" i="8"/>
  <c r="R199" i="8"/>
  <c r="F129" i="8"/>
  <c r="F66" i="8"/>
  <c r="B13" i="8"/>
  <c r="F139" i="8"/>
  <c r="F76" i="8"/>
  <c r="B23" i="8"/>
  <c r="P208" i="8"/>
  <c r="R208" i="8"/>
  <c r="Q208" i="8"/>
  <c r="G71" i="8"/>
  <c r="C18" i="8" s="1"/>
  <c r="H71" i="8"/>
  <c r="D18" i="8" s="1"/>
  <c r="I71" i="8"/>
  <c r="O198" i="8"/>
  <c r="N198" i="8"/>
  <c r="M198" i="8"/>
  <c r="F131" i="8"/>
  <c r="F68" i="8"/>
  <c r="B15" i="8"/>
  <c r="B36" i="6"/>
  <c r="B21" i="6"/>
  <c r="F88" i="6"/>
  <c r="I88" i="6" s="1"/>
  <c r="F96" i="6"/>
  <c r="I96" i="6" s="1"/>
  <c r="F93" i="6"/>
  <c r="I93" i="6" s="1"/>
  <c r="B34" i="6"/>
  <c r="F131" i="6"/>
  <c r="I131" i="6" s="1"/>
  <c r="B38" i="6"/>
  <c r="B45" i="6"/>
  <c r="I211" i="7"/>
  <c r="G211" i="7"/>
  <c r="H211" i="7"/>
  <c r="H207" i="7"/>
  <c r="G207" i="7"/>
  <c r="I207" i="7"/>
  <c r="R202" i="8"/>
  <c r="P202" i="8"/>
  <c r="Q202" i="8"/>
  <c r="M188" i="8"/>
  <c r="O188" i="8"/>
  <c r="N188" i="8"/>
  <c r="F130" i="8"/>
  <c r="B14" i="8"/>
  <c r="F67" i="8"/>
  <c r="O200" i="8"/>
  <c r="M200" i="8"/>
  <c r="N200" i="8"/>
  <c r="G85" i="8"/>
  <c r="C32" i="8" s="1"/>
  <c r="H85" i="8"/>
  <c r="D32" i="8" s="1"/>
  <c r="I85" i="8"/>
  <c r="N191" i="8"/>
  <c r="M191" i="8"/>
  <c r="O191" i="8"/>
  <c r="N182" i="8"/>
  <c r="M182" i="8"/>
  <c r="O182" i="8"/>
  <c r="F142" i="8"/>
  <c r="B26" i="8"/>
  <c r="F79" i="8"/>
  <c r="I134" i="8"/>
  <c r="H134" i="8"/>
  <c r="G134" i="8"/>
  <c r="I199" i="7"/>
  <c r="H199" i="7"/>
  <c r="G199" i="7"/>
  <c r="O187" i="8"/>
  <c r="N187" i="8"/>
  <c r="M187" i="8"/>
  <c r="R179" i="8"/>
  <c r="Q179" i="8"/>
  <c r="P179" i="8"/>
  <c r="O195" i="8"/>
  <c r="M195" i="8"/>
  <c r="N195" i="8"/>
  <c r="H145" i="8"/>
  <c r="G145" i="8"/>
  <c r="I145" i="8"/>
  <c r="J203" i="8"/>
  <c r="G143" i="8"/>
  <c r="I143" i="8"/>
  <c r="H143" i="8"/>
  <c r="H92" i="8"/>
  <c r="D39" i="8" s="1"/>
  <c r="I92" i="8"/>
  <c r="G92" i="8"/>
  <c r="C39" i="8" s="1"/>
  <c r="N196" i="8"/>
  <c r="O196" i="8"/>
  <c r="M196" i="8"/>
  <c r="M180" i="8"/>
  <c r="O180" i="8"/>
  <c r="N180" i="8"/>
  <c r="F151" i="8"/>
  <c r="B35" i="8"/>
  <c r="F88" i="8"/>
  <c r="F159" i="8"/>
  <c r="B43" i="8"/>
  <c r="F96" i="8"/>
  <c r="O201" i="8"/>
  <c r="N201" i="8"/>
  <c r="M201" i="8"/>
  <c r="M192" i="8"/>
  <c r="O192" i="8"/>
  <c r="N192" i="8"/>
  <c r="H81" i="8"/>
  <c r="D28" i="8" s="1"/>
  <c r="I81" i="8"/>
  <c r="G81" i="8"/>
  <c r="C28" i="8" s="1"/>
  <c r="I202" i="7"/>
  <c r="H202" i="7"/>
  <c r="G202" i="7"/>
  <c r="H184" i="7"/>
  <c r="I184" i="7"/>
  <c r="G184" i="7"/>
  <c r="F147" i="8"/>
  <c r="F84" i="8"/>
  <c r="B31" i="8"/>
  <c r="F140" i="8"/>
  <c r="F77" i="8"/>
  <c r="B24" i="8"/>
  <c r="F138" i="8"/>
  <c r="F75" i="8"/>
  <c r="B22" i="8"/>
  <c r="I82" i="8"/>
  <c r="H82" i="8"/>
  <c r="D29" i="8" s="1"/>
  <c r="G82" i="8"/>
  <c r="C29" i="8" s="1"/>
  <c r="O183" i="8"/>
  <c r="N183" i="8"/>
  <c r="M183" i="8"/>
  <c r="I78" i="8"/>
  <c r="G78" i="8"/>
  <c r="C25" i="8" s="1"/>
  <c r="H78" i="8"/>
  <c r="D25" i="8" s="1"/>
  <c r="G80" i="8"/>
  <c r="C27" i="8" s="1"/>
  <c r="H80" i="8"/>
  <c r="D27" i="8" s="1"/>
  <c r="I80" i="8"/>
  <c r="R197" i="8"/>
  <c r="Q197" i="8"/>
  <c r="P197" i="8"/>
  <c r="O204" i="8"/>
  <c r="M204" i="8"/>
  <c r="N204" i="8"/>
  <c r="G148" i="8"/>
  <c r="I148" i="8"/>
  <c r="H148" i="8"/>
  <c r="H69" i="8"/>
  <c r="D16" i="8" s="1"/>
  <c r="I69" i="8"/>
  <c r="G69" i="8"/>
  <c r="C16" i="8" s="1"/>
  <c r="F135" i="8"/>
  <c r="F72" i="8"/>
  <c r="B19" i="8"/>
  <c r="F157" i="8"/>
  <c r="F94" i="8"/>
  <c r="B41" i="8"/>
  <c r="F133" i="8"/>
  <c r="F70" i="8"/>
  <c r="B17" i="8"/>
  <c r="I162" i="7"/>
  <c r="H162" i="7"/>
  <c r="G162" i="7"/>
  <c r="G144" i="8"/>
  <c r="I144" i="8"/>
  <c r="H144" i="8"/>
  <c r="K186" i="8"/>
  <c r="J186" i="8"/>
  <c r="L186" i="8"/>
  <c r="F151" i="6"/>
  <c r="I151" i="6" s="1"/>
  <c r="F159" i="6"/>
  <c r="I159" i="6" s="1"/>
  <c r="F154" i="6"/>
  <c r="H154" i="6" s="1"/>
  <c r="F161" i="6"/>
  <c r="G161" i="6" s="1"/>
  <c r="F86" i="6"/>
  <c r="H86" i="6" s="1"/>
  <c r="D33" i="6" s="1"/>
  <c r="P196" i="6"/>
  <c r="Q196" i="6"/>
  <c r="R196" i="6"/>
  <c r="C83" i="7" s="1"/>
  <c r="F196" i="7" s="1"/>
  <c r="Q190" i="6"/>
  <c r="R190" i="6"/>
  <c r="C77" i="7" s="1"/>
  <c r="F190" i="7" s="1"/>
  <c r="P190" i="6"/>
  <c r="I152" i="6"/>
  <c r="H152" i="6"/>
  <c r="G152" i="6"/>
  <c r="G79" i="6"/>
  <c r="C26" i="6" s="1"/>
  <c r="I79" i="6"/>
  <c r="H79" i="6"/>
  <c r="D26" i="6" s="1"/>
  <c r="G130" i="6"/>
  <c r="I130" i="6"/>
  <c r="H130" i="6"/>
  <c r="I91" i="6"/>
  <c r="H91" i="6"/>
  <c r="D38" i="6" s="1"/>
  <c r="G91" i="6"/>
  <c r="C38" i="6" s="1"/>
  <c r="H84" i="6"/>
  <c r="D31" i="6" s="1"/>
  <c r="G84" i="6"/>
  <c r="C31" i="6" s="1"/>
  <c r="I84" i="6"/>
  <c r="I137" i="6"/>
  <c r="G137" i="6"/>
  <c r="H137" i="6"/>
  <c r="I75" i="6"/>
  <c r="H75" i="6"/>
  <c r="D22" i="6" s="1"/>
  <c r="G75" i="6"/>
  <c r="C22" i="6" s="1"/>
  <c r="R180" i="6"/>
  <c r="C67" i="7" s="1"/>
  <c r="F180" i="7" s="1"/>
  <c r="P180" i="6"/>
  <c r="Q180" i="6"/>
  <c r="P188" i="6"/>
  <c r="Q188" i="6"/>
  <c r="R188" i="6"/>
  <c r="C75" i="7" s="1"/>
  <c r="F188" i="7" s="1"/>
  <c r="K97" i="6"/>
  <c r="G44" i="6" s="1"/>
  <c r="J97" i="6"/>
  <c r="F44" i="6" s="1"/>
  <c r="L97" i="6"/>
  <c r="E44" i="6"/>
  <c r="G133" i="6"/>
  <c r="H133" i="6"/>
  <c r="I133" i="6"/>
  <c r="P198" i="6"/>
  <c r="R198" i="6"/>
  <c r="C85" i="7" s="1"/>
  <c r="F198" i="7" s="1"/>
  <c r="Q198" i="6"/>
  <c r="Q194" i="6"/>
  <c r="R194" i="6"/>
  <c r="C81" i="7" s="1"/>
  <c r="F194" i="7" s="1"/>
  <c r="P194" i="6"/>
  <c r="R192" i="6"/>
  <c r="C79" i="7" s="1"/>
  <c r="F192" i="7" s="1"/>
  <c r="Q192" i="6"/>
  <c r="P192" i="6"/>
  <c r="Q181" i="6"/>
  <c r="R181" i="6"/>
  <c r="C68" i="7" s="1"/>
  <c r="F181" i="7" s="1"/>
  <c r="P181" i="6"/>
  <c r="P195" i="6"/>
  <c r="R195" i="6"/>
  <c r="C82" i="7" s="1"/>
  <c r="F195" i="7" s="1"/>
  <c r="Q195" i="6"/>
  <c r="P136" i="6"/>
  <c r="R136" i="6"/>
  <c r="B73" i="7" s="1"/>
  <c r="Q136" i="6"/>
  <c r="R187" i="6"/>
  <c r="C74" i="7" s="1"/>
  <c r="F187" i="7" s="1"/>
  <c r="Q187" i="6"/>
  <c r="P187" i="6"/>
  <c r="I72" i="6"/>
  <c r="H72" i="6"/>
  <c r="D19" i="6" s="1"/>
  <c r="G72" i="6"/>
  <c r="C19" i="6" s="1"/>
  <c r="Q182" i="6"/>
  <c r="P182" i="6"/>
  <c r="R182" i="6"/>
  <c r="C69" i="7" s="1"/>
  <c r="F182" i="7" s="1"/>
  <c r="I150" i="6"/>
  <c r="Q205" i="6"/>
  <c r="R205" i="6"/>
  <c r="C92" i="7" s="1"/>
  <c r="F205" i="7" s="1"/>
  <c r="P205" i="6"/>
  <c r="Q191" i="6"/>
  <c r="P191" i="6"/>
  <c r="R191" i="6"/>
  <c r="C78" i="7" s="1"/>
  <c r="F191" i="7" s="1"/>
  <c r="L141" i="6"/>
  <c r="J141" i="6"/>
  <c r="K141" i="6"/>
  <c r="K148" i="6"/>
  <c r="L148" i="6"/>
  <c r="J148" i="6"/>
  <c r="O146" i="6"/>
  <c r="M146" i="6"/>
  <c r="N146" i="6"/>
  <c r="G87" i="6"/>
  <c r="C34" i="6" s="1"/>
  <c r="I87" i="6"/>
  <c r="H87" i="6"/>
  <c r="D34" i="6" s="1"/>
  <c r="K160" i="6"/>
  <c r="J160" i="6"/>
  <c r="L160" i="6"/>
  <c r="O203" i="6"/>
  <c r="P200" i="6"/>
  <c r="R200" i="6"/>
  <c r="C87" i="7" s="1"/>
  <c r="F200" i="7" s="1"/>
  <c r="Q200" i="6"/>
  <c r="H98" i="6"/>
  <c r="D45" i="6" s="1"/>
  <c r="G98" i="6"/>
  <c r="C45" i="6" s="1"/>
  <c r="I98" i="6"/>
  <c r="I149" i="6"/>
  <c r="G149" i="6"/>
  <c r="H149" i="6"/>
  <c r="K145" i="6"/>
  <c r="L145" i="6"/>
  <c r="J145" i="6"/>
  <c r="E28" i="6"/>
  <c r="L81" i="6"/>
  <c r="J81" i="6"/>
  <c r="F28" i="6" s="1"/>
  <c r="K81" i="6"/>
  <c r="G28" i="6" s="1"/>
  <c r="M83" i="6"/>
  <c r="I30" i="6" s="1"/>
  <c r="O83" i="6"/>
  <c r="H30" i="6"/>
  <c r="N83" i="6"/>
  <c r="J30" i="6" s="1"/>
  <c r="L92" i="6"/>
  <c r="E39" i="6"/>
  <c r="K92" i="6"/>
  <c r="G39" i="6" s="1"/>
  <c r="J92" i="6"/>
  <c r="F39" i="6" s="1"/>
  <c r="L134" i="6"/>
  <c r="K134" i="6"/>
  <c r="J134" i="6"/>
  <c r="H157" i="6"/>
  <c r="G157" i="6"/>
  <c r="I157" i="6"/>
  <c r="R204" i="6"/>
  <c r="C91" i="7" s="1"/>
  <c r="F204" i="7" s="1"/>
  <c r="P204" i="6"/>
  <c r="Q204" i="6"/>
  <c r="J144" i="6"/>
  <c r="L144" i="6"/>
  <c r="K144" i="6"/>
  <c r="O186" i="6"/>
  <c r="N186" i="6"/>
  <c r="M186" i="6"/>
  <c r="E29" i="6"/>
  <c r="K82" i="6"/>
  <c r="G29" i="6" s="1"/>
  <c r="J82" i="6"/>
  <c r="F29" i="6" s="1"/>
  <c r="L82" i="6"/>
  <c r="K69" i="6"/>
  <c r="G16" i="6" s="1"/>
  <c r="E16" i="6"/>
  <c r="L69" i="6"/>
  <c r="J69" i="6"/>
  <c r="F16" i="6" s="1"/>
  <c r="Q201" i="6"/>
  <c r="R201" i="6"/>
  <c r="C88" i="7" s="1"/>
  <c r="F201" i="7" s="1"/>
  <c r="P201" i="6"/>
  <c r="H147" i="6"/>
  <c r="O131" i="14"/>
  <c r="O130" i="14"/>
  <c r="O126" i="14"/>
  <c r="O121" i="14"/>
  <c r="O138" i="14"/>
  <c r="O152" i="14"/>
  <c r="O124" i="14"/>
  <c r="O120" i="14"/>
  <c r="O128" i="14"/>
  <c r="C114" i="14" s="1"/>
  <c r="C116" i="14" s="1"/>
  <c r="O142" i="14"/>
  <c r="O133" i="14"/>
  <c r="O122" i="14"/>
  <c r="O148" i="14"/>
  <c r="E114" i="14" s="1"/>
  <c r="E116" i="14" s="1"/>
  <c r="F32" i="14" s="1"/>
  <c r="O143" i="14"/>
  <c r="O150" i="14"/>
  <c r="O129" i="14"/>
  <c r="O145" i="14"/>
  <c r="O140" i="14"/>
  <c r="O147" i="14"/>
  <c r="I142" i="6" l="1"/>
  <c r="L142" i="6" s="1"/>
  <c r="L203" i="8"/>
  <c r="M203" i="6"/>
  <c r="D114" i="14"/>
  <c r="D116" i="14" s="1"/>
  <c r="E32" i="14" s="1"/>
  <c r="K73" i="6"/>
  <c r="G20" i="6" s="1"/>
  <c r="J73" i="6"/>
  <c r="F20" i="6" s="1"/>
  <c r="L73" i="6"/>
  <c r="E20" i="6"/>
  <c r="L73" i="8"/>
  <c r="J73" i="8"/>
  <c r="F20" i="8" s="1"/>
  <c r="K73" i="8"/>
  <c r="G20" i="8" s="1"/>
  <c r="E20" i="8"/>
  <c r="L80" i="6"/>
  <c r="N80" i="6" s="1"/>
  <c r="J27" i="6" s="1"/>
  <c r="E37" i="8"/>
  <c r="K90" i="8"/>
  <c r="G37" i="8" s="1"/>
  <c r="J90" i="8"/>
  <c r="F37" i="8" s="1"/>
  <c r="L90" i="8"/>
  <c r="J90" i="6"/>
  <c r="F37" i="6" s="1"/>
  <c r="K90" i="6"/>
  <c r="G37" i="6" s="1"/>
  <c r="L90" i="6"/>
  <c r="E37" i="6"/>
  <c r="G150" i="6"/>
  <c r="K143" i="6"/>
  <c r="G77" i="6"/>
  <c r="C24" i="6" s="1"/>
  <c r="I68" i="6"/>
  <c r="E15" i="6" s="1"/>
  <c r="K78" i="6"/>
  <c r="G25" i="6" s="1"/>
  <c r="H94" i="6"/>
  <c r="D41" i="6" s="1"/>
  <c r="G142" i="6"/>
  <c r="H129" i="6"/>
  <c r="L132" i="6"/>
  <c r="M132" i="6" s="1"/>
  <c r="J143" i="6"/>
  <c r="H66" i="6"/>
  <c r="D13" i="6" s="1"/>
  <c r="H159" i="6"/>
  <c r="H89" i="6"/>
  <c r="D36" i="6" s="1"/>
  <c r="H156" i="6"/>
  <c r="J132" i="6"/>
  <c r="I89" i="6"/>
  <c r="J89" i="6" s="1"/>
  <c r="F36" i="6" s="1"/>
  <c r="K80" i="6"/>
  <c r="G27" i="6" s="1"/>
  <c r="G140" i="6"/>
  <c r="J80" i="6"/>
  <c r="F27" i="6" s="1"/>
  <c r="I156" i="6"/>
  <c r="K156" i="6" s="1"/>
  <c r="G129" i="6"/>
  <c r="P183" i="6"/>
  <c r="H67" i="6"/>
  <c r="D14" i="6" s="1"/>
  <c r="I135" i="6"/>
  <c r="L135" i="6" s="1"/>
  <c r="I70" i="6"/>
  <c r="E17" i="6" s="1"/>
  <c r="R183" i="6"/>
  <c r="C70" i="7" s="1"/>
  <c r="F183" i="7" s="1"/>
  <c r="I183" i="7" s="1"/>
  <c r="G147" i="6"/>
  <c r="J85" i="6"/>
  <c r="F32" i="6" s="1"/>
  <c r="L78" i="6"/>
  <c r="N78" i="6" s="1"/>
  <c r="J25" i="6" s="1"/>
  <c r="Q189" i="6"/>
  <c r="Q153" i="6"/>
  <c r="E25" i="6"/>
  <c r="E18" i="6"/>
  <c r="H138" i="6"/>
  <c r="R153" i="6"/>
  <c r="B90" i="7" s="1"/>
  <c r="F153" i="7" s="1"/>
  <c r="L71" i="6"/>
  <c r="N71" i="6" s="1"/>
  <c r="J18" i="6" s="1"/>
  <c r="H135" i="6"/>
  <c r="H76" i="6"/>
  <c r="D23" i="6" s="1"/>
  <c r="G154" i="6"/>
  <c r="K71" i="6"/>
  <c r="G18" i="6" s="1"/>
  <c r="G67" i="6"/>
  <c r="C14" i="6" s="1"/>
  <c r="G68" i="6"/>
  <c r="C15" i="6" s="1"/>
  <c r="P185" i="6"/>
  <c r="H70" i="6"/>
  <c r="D17" i="6" s="1"/>
  <c r="G86" i="6"/>
  <c r="C33" i="6" s="1"/>
  <c r="I76" i="6"/>
  <c r="L76" i="6" s="1"/>
  <c r="H88" i="6"/>
  <c r="D35" i="6" s="1"/>
  <c r="H77" i="6"/>
  <c r="D24" i="6" s="1"/>
  <c r="G94" i="6"/>
  <c r="C41" i="6" s="1"/>
  <c r="K85" i="6"/>
  <c r="G32" i="6" s="1"/>
  <c r="Q185" i="6"/>
  <c r="R189" i="6"/>
  <c r="C76" i="7" s="1"/>
  <c r="F189" i="7" s="1"/>
  <c r="H189" i="7" s="1"/>
  <c r="K158" i="6"/>
  <c r="E42" i="6"/>
  <c r="L85" i="6"/>
  <c r="H32" i="6" s="1"/>
  <c r="I86" i="6"/>
  <c r="L86" i="6" s="1"/>
  <c r="J95" i="6"/>
  <c r="F42" i="6" s="1"/>
  <c r="I138" i="6"/>
  <c r="J138" i="6" s="1"/>
  <c r="I66" i="6"/>
  <c r="E13" i="6" s="1"/>
  <c r="G159" i="6"/>
  <c r="I140" i="6"/>
  <c r="J140" i="6" s="1"/>
  <c r="K95" i="6"/>
  <c r="G42" i="6" s="1"/>
  <c r="K155" i="6"/>
  <c r="G93" i="6"/>
  <c r="C40" i="6" s="1"/>
  <c r="G151" i="6"/>
  <c r="I74" i="6"/>
  <c r="L74" i="6" s="1"/>
  <c r="J155" i="6"/>
  <c r="G74" i="6"/>
  <c r="C21" i="6" s="1"/>
  <c r="H139" i="6"/>
  <c r="H96" i="6"/>
  <c r="D43" i="6" s="1"/>
  <c r="I139" i="6"/>
  <c r="J139" i="6" s="1"/>
  <c r="H93" i="6"/>
  <c r="D40" i="6" s="1"/>
  <c r="G96" i="6"/>
  <c r="C43" i="6" s="1"/>
  <c r="J158" i="6"/>
  <c r="H151" i="6"/>
  <c r="I161" i="6"/>
  <c r="L161" i="6" s="1"/>
  <c r="G94" i="8"/>
  <c r="C41" i="8" s="1"/>
  <c r="H94" i="8"/>
  <c r="D41" i="8" s="1"/>
  <c r="I94" i="8"/>
  <c r="J82" i="8"/>
  <c r="F29" i="8" s="1"/>
  <c r="E29" i="8"/>
  <c r="K82" i="8"/>
  <c r="G29" i="8" s="1"/>
  <c r="L82" i="8"/>
  <c r="G84" i="8"/>
  <c r="C31" i="8" s="1"/>
  <c r="H84" i="8"/>
  <c r="D31" i="8" s="1"/>
  <c r="I84" i="8"/>
  <c r="Q192" i="8"/>
  <c r="P192" i="8"/>
  <c r="R192" i="8"/>
  <c r="Q201" i="8"/>
  <c r="P201" i="8"/>
  <c r="R201" i="8"/>
  <c r="P180" i="8"/>
  <c r="R180" i="8"/>
  <c r="Q180" i="8"/>
  <c r="J199" i="7"/>
  <c r="L199" i="7"/>
  <c r="K199" i="7"/>
  <c r="K207" i="7"/>
  <c r="L207" i="7"/>
  <c r="J207" i="7"/>
  <c r="H68" i="8"/>
  <c r="D15" i="8" s="1"/>
  <c r="G68" i="8"/>
  <c r="C15" i="8" s="1"/>
  <c r="I68" i="8"/>
  <c r="R198" i="8"/>
  <c r="Q198" i="8"/>
  <c r="P198" i="8"/>
  <c r="G129" i="8"/>
  <c r="I129" i="8"/>
  <c r="H129" i="8"/>
  <c r="Q189" i="8"/>
  <c r="P189" i="8"/>
  <c r="R189" i="8"/>
  <c r="I150" i="8"/>
  <c r="H150" i="8"/>
  <c r="G150" i="8"/>
  <c r="L97" i="8"/>
  <c r="E44" i="8"/>
  <c r="J97" i="8"/>
  <c r="F44" i="8" s="1"/>
  <c r="K97" i="8"/>
  <c r="G44" i="8" s="1"/>
  <c r="K206" i="7"/>
  <c r="J206" i="7"/>
  <c r="L206" i="7"/>
  <c r="H98" i="8"/>
  <c r="D45" i="8" s="1"/>
  <c r="G98" i="8"/>
  <c r="C45" i="8" s="1"/>
  <c r="I98" i="8"/>
  <c r="G137" i="8"/>
  <c r="I137" i="8"/>
  <c r="H137" i="8"/>
  <c r="K155" i="8"/>
  <c r="J155" i="8"/>
  <c r="L155" i="8"/>
  <c r="R190" i="8"/>
  <c r="Q190" i="8"/>
  <c r="P190" i="8"/>
  <c r="R185" i="8"/>
  <c r="Q185" i="8"/>
  <c r="P185" i="8"/>
  <c r="K208" i="7"/>
  <c r="L208" i="7"/>
  <c r="J208" i="7"/>
  <c r="H201" i="7"/>
  <c r="G201" i="7"/>
  <c r="I201" i="7"/>
  <c r="G205" i="7"/>
  <c r="I205" i="7"/>
  <c r="H205" i="7"/>
  <c r="G195" i="7"/>
  <c r="I195" i="7"/>
  <c r="H195" i="7"/>
  <c r="H198" i="7"/>
  <c r="G198" i="7"/>
  <c r="I198" i="7"/>
  <c r="G180" i="7"/>
  <c r="I180" i="7"/>
  <c r="H180" i="7"/>
  <c r="G196" i="7"/>
  <c r="H196" i="7"/>
  <c r="I196" i="7"/>
  <c r="M186" i="8"/>
  <c r="O186" i="8"/>
  <c r="N186" i="8"/>
  <c r="L144" i="8"/>
  <c r="K144" i="8"/>
  <c r="J144" i="8"/>
  <c r="L162" i="7"/>
  <c r="K162" i="7"/>
  <c r="J162" i="7"/>
  <c r="K202" i="7"/>
  <c r="J202" i="7"/>
  <c r="L202" i="7"/>
  <c r="G159" i="8"/>
  <c r="I159" i="8"/>
  <c r="H159" i="8"/>
  <c r="P195" i="8"/>
  <c r="R195" i="8"/>
  <c r="Q195" i="8"/>
  <c r="R182" i="8"/>
  <c r="Q182" i="8"/>
  <c r="P182" i="8"/>
  <c r="P188" i="8"/>
  <c r="R188" i="8"/>
  <c r="Q188" i="8"/>
  <c r="I66" i="8"/>
  <c r="H66" i="8"/>
  <c r="D13" i="8" s="1"/>
  <c r="G66" i="8"/>
  <c r="C13" i="8" s="1"/>
  <c r="R205" i="8"/>
  <c r="Q205" i="8"/>
  <c r="P205" i="8"/>
  <c r="H154" i="8"/>
  <c r="G154" i="8"/>
  <c r="I154" i="8"/>
  <c r="I182" i="7"/>
  <c r="H182" i="7"/>
  <c r="G182" i="7"/>
  <c r="I187" i="7"/>
  <c r="G187" i="7"/>
  <c r="H187" i="7"/>
  <c r="I188" i="7"/>
  <c r="G188" i="7"/>
  <c r="H188" i="7"/>
  <c r="I133" i="8"/>
  <c r="H133" i="8"/>
  <c r="G133" i="8"/>
  <c r="E16" i="8"/>
  <c r="K69" i="8"/>
  <c r="G16" i="8" s="1"/>
  <c r="L69" i="8"/>
  <c r="J69" i="8"/>
  <c r="F16" i="8" s="1"/>
  <c r="K78" i="8"/>
  <c r="G25" i="8" s="1"/>
  <c r="E25" i="8"/>
  <c r="J78" i="8"/>
  <c r="F25" i="8" s="1"/>
  <c r="L78" i="8"/>
  <c r="G75" i="8"/>
  <c r="C22" i="8" s="1"/>
  <c r="H75" i="8"/>
  <c r="D22" i="8" s="1"/>
  <c r="I75" i="8"/>
  <c r="H140" i="8"/>
  <c r="G140" i="8"/>
  <c r="I140" i="8"/>
  <c r="H151" i="8"/>
  <c r="G151" i="8"/>
  <c r="I151" i="8"/>
  <c r="K92" i="8"/>
  <c r="G39" i="8" s="1"/>
  <c r="J92" i="8"/>
  <c r="F39" i="8" s="1"/>
  <c r="L92" i="8"/>
  <c r="E39" i="8"/>
  <c r="J145" i="8"/>
  <c r="L145" i="8"/>
  <c r="K145" i="8"/>
  <c r="G142" i="8"/>
  <c r="H142" i="8"/>
  <c r="I142" i="8"/>
  <c r="P191" i="8"/>
  <c r="R191" i="8"/>
  <c r="Q191" i="8"/>
  <c r="R200" i="8"/>
  <c r="Q200" i="8"/>
  <c r="P200" i="8"/>
  <c r="L141" i="8"/>
  <c r="K141" i="8"/>
  <c r="J141" i="8"/>
  <c r="I87" i="8"/>
  <c r="H87" i="8"/>
  <c r="D34" i="8" s="1"/>
  <c r="G87" i="8"/>
  <c r="C34" i="8" s="1"/>
  <c r="I93" i="8"/>
  <c r="G93" i="8"/>
  <c r="C40" i="8" s="1"/>
  <c r="H93" i="8"/>
  <c r="D40" i="8" s="1"/>
  <c r="R194" i="8"/>
  <c r="Q194" i="8"/>
  <c r="P194" i="8"/>
  <c r="O146" i="8"/>
  <c r="N146" i="8"/>
  <c r="M146" i="8"/>
  <c r="H149" i="8"/>
  <c r="G149" i="8"/>
  <c r="I149" i="8"/>
  <c r="H74" i="8"/>
  <c r="D21" i="8" s="1"/>
  <c r="G74" i="8"/>
  <c r="C21" i="8" s="1"/>
  <c r="I74" i="8"/>
  <c r="G91" i="8"/>
  <c r="C38" i="8" s="1"/>
  <c r="I91" i="8"/>
  <c r="H91" i="8"/>
  <c r="D38" i="8" s="1"/>
  <c r="O209" i="7"/>
  <c r="M209" i="7"/>
  <c r="N209" i="7"/>
  <c r="R136" i="8"/>
  <c r="Q136" i="8"/>
  <c r="P136" i="8"/>
  <c r="G131" i="6"/>
  <c r="I154" i="6"/>
  <c r="J154" i="6" s="1"/>
  <c r="H131" i="6"/>
  <c r="H161" i="6"/>
  <c r="G191" i="7"/>
  <c r="I191" i="7"/>
  <c r="H191" i="7"/>
  <c r="F136" i="7"/>
  <c r="F73" i="7"/>
  <c r="I135" i="8"/>
  <c r="H135" i="8"/>
  <c r="G135" i="8"/>
  <c r="H88" i="8"/>
  <c r="D35" i="8" s="1"/>
  <c r="G88" i="8"/>
  <c r="C35" i="8" s="1"/>
  <c r="I88" i="8"/>
  <c r="G79" i="8"/>
  <c r="C26" i="8" s="1"/>
  <c r="H79" i="8"/>
  <c r="D26" i="8" s="1"/>
  <c r="I79" i="8"/>
  <c r="G76" i="8"/>
  <c r="C23" i="8" s="1"/>
  <c r="I76" i="8"/>
  <c r="H76" i="8"/>
  <c r="D23" i="8" s="1"/>
  <c r="G89" i="8"/>
  <c r="C36" i="8" s="1"/>
  <c r="H89" i="8"/>
  <c r="D36" i="8" s="1"/>
  <c r="I89" i="8"/>
  <c r="I86" i="8"/>
  <c r="G86" i="8"/>
  <c r="C33" i="8" s="1"/>
  <c r="H86" i="8"/>
  <c r="D33" i="8" s="1"/>
  <c r="H72" i="8"/>
  <c r="D19" i="8" s="1"/>
  <c r="G72" i="8"/>
  <c r="C19" i="8" s="1"/>
  <c r="I72" i="8"/>
  <c r="G138" i="8"/>
  <c r="H138" i="8"/>
  <c r="I138" i="8"/>
  <c r="L184" i="7"/>
  <c r="J184" i="7"/>
  <c r="K184" i="7"/>
  <c r="Q196" i="8"/>
  <c r="P196" i="8"/>
  <c r="R196" i="8"/>
  <c r="L134" i="8"/>
  <c r="K134" i="8"/>
  <c r="J134" i="8"/>
  <c r="I67" i="8"/>
  <c r="H67" i="8"/>
  <c r="D14" i="8" s="1"/>
  <c r="G67" i="8"/>
  <c r="C14" i="8" s="1"/>
  <c r="I156" i="8"/>
  <c r="H156" i="8"/>
  <c r="G156" i="8"/>
  <c r="J179" i="7"/>
  <c r="L179" i="7"/>
  <c r="K179" i="7"/>
  <c r="Q153" i="8"/>
  <c r="P153" i="8"/>
  <c r="R153" i="8"/>
  <c r="M210" i="7"/>
  <c r="O210" i="7"/>
  <c r="N210" i="7"/>
  <c r="P181" i="8"/>
  <c r="Q181" i="8"/>
  <c r="R181" i="8"/>
  <c r="K193" i="7"/>
  <c r="L193" i="7"/>
  <c r="J193" i="7"/>
  <c r="K160" i="8"/>
  <c r="J160" i="8"/>
  <c r="L160" i="8"/>
  <c r="G185" i="7"/>
  <c r="I185" i="7"/>
  <c r="H185" i="7"/>
  <c r="I204" i="7"/>
  <c r="H204" i="7"/>
  <c r="G204" i="7"/>
  <c r="G200" i="7"/>
  <c r="H200" i="7"/>
  <c r="I200" i="7"/>
  <c r="H181" i="7"/>
  <c r="I181" i="7"/>
  <c r="G181" i="7"/>
  <c r="G192" i="7"/>
  <c r="I192" i="7"/>
  <c r="H192" i="7"/>
  <c r="I194" i="7"/>
  <c r="H194" i="7"/>
  <c r="G194" i="7"/>
  <c r="G190" i="7"/>
  <c r="I190" i="7"/>
  <c r="H190" i="7"/>
  <c r="G70" i="8"/>
  <c r="C17" i="8" s="1"/>
  <c r="H70" i="8"/>
  <c r="D17" i="8" s="1"/>
  <c r="I70" i="8"/>
  <c r="G157" i="8"/>
  <c r="I157" i="8"/>
  <c r="H157" i="8"/>
  <c r="J148" i="8"/>
  <c r="L148" i="8"/>
  <c r="K148" i="8"/>
  <c r="Q204" i="8"/>
  <c r="R204" i="8"/>
  <c r="P204" i="8"/>
  <c r="E27" i="8"/>
  <c r="L80" i="8"/>
  <c r="K80" i="8"/>
  <c r="G27" i="8" s="1"/>
  <c r="J80" i="8"/>
  <c r="F27" i="8" s="1"/>
  <c r="P183" i="8"/>
  <c r="Q183" i="8"/>
  <c r="R183" i="8"/>
  <c r="G77" i="8"/>
  <c r="C24" i="8" s="1"/>
  <c r="I77" i="8"/>
  <c r="H77" i="8"/>
  <c r="D24" i="8" s="1"/>
  <c r="G147" i="8"/>
  <c r="I147" i="8"/>
  <c r="H147" i="8"/>
  <c r="K81" i="8"/>
  <c r="G28" i="8" s="1"/>
  <c r="L81" i="8"/>
  <c r="E28" i="8"/>
  <c r="J81" i="8"/>
  <c r="F28" i="8" s="1"/>
  <c r="G96" i="8"/>
  <c r="C43" i="8" s="1"/>
  <c r="I96" i="8"/>
  <c r="H96" i="8"/>
  <c r="D43" i="8" s="1"/>
  <c r="L143" i="8"/>
  <c r="K143" i="8"/>
  <c r="J143" i="8"/>
  <c r="M203" i="8"/>
  <c r="N203" i="8"/>
  <c r="O203" i="8"/>
  <c r="R187" i="8"/>
  <c r="Q187" i="8"/>
  <c r="P187" i="8"/>
  <c r="J85" i="8"/>
  <c r="F32" i="8" s="1"/>
  <c r="E32" i="8"/>
  <c r="K85" i="8"/>
  <c r="G32" i="8" s="1"/>
  <c r="L85" i="8"/>
  <c r="I130" i="8"/>
  <c r="H130" i="8"/>
  <c r="G130" i="8"/>
  <c r="L211" i="7"/>
  <c r="K211" i="7"/>
  <c r="J211" i="7"/>
  <c r="H131" i="8"/>
  <c r="G131" i="8"/>
  <c r="I131" i="8"/>
  <c r="L71" i="8"/>
  <c r="E18" i="8"/>
  <c r="K71" i="8"/>
  <c r="G18" i="8" s="1"/>
  <c r="J71" i="8"/>
  <c r="F18" i="8" s="1"/>
  <c r="G139" i="8"/>
  <c r="I139" i="8"/>
  <c r="H139" i="8"/>
  <c r="J132" i="8"/>
  <c r="L132" i="8"/>
  <c r="K132" i="8"/>
  <c r="L158" i="8"/>
  <c r="K158" i="8"/>
  <c r="J158" i="8"/>
  <c r="J99" i="7"/>
  <c r="F46" i="7" s="1"/>
  <c r="E46" i="7"/>
  <c r="K99" i="7"/>
  <c r="G46" i="7" s="1"/>
  <c r="L99" i="7"/>
  <c r="I152" i="8"/>
  <c r="H152" i="8"/>
  <c r="G152" i="8"/>
  <c r="I161" i="8"/>
  <c r="G161" i="8"/>
  <c r="H161" i="8"/>
  <c r="M83" i="8"/>
  <c r="I30" i="8" s="1"/>
  <c r="N83" i="8"/>
  <c r="J30" i="8" s="1"/>
  <c r="O83" i="8"/>
  <c r="H30" i="8"/>
  <c r="K95" i="8"/>
  <c r="G42" i="8" s="1"/>
  <c r="L95" i="8"/>
  <c r="J95" i="8"/>
  <c r="F42" i="8" s="1"/>
  <c r="E42" i="8"/>
  <c r="L197" i="7"/>
  <c r="K197" i="7"/>
  <c r="J197" i="7"/>
  <c r="G88" i="6"/>
  <c r="C35" i="6" s="1"/>
  <c r="O82" i="6"/>
  <c r="N82" i="6"/>
  <c r="J29" i="6" s="1"/>
  <c r="H29" i="6"/>
  <c r="M82" i="6"/>
  <c r="I29" i="6" s="1"/>
  <c r="K131" i="6"/>
  <c r="J131" i="6"/>
  <c r="L131" i="6"/>
  <c r="E40" i="6"/>
  <c r="L93" i="6"/>
  <c r="K93" i="6"/>
  <c r="G40" i="6" s="1"/>
  <c r="J93" i="6"/>
  <c r="F40" i="6" s="1"/>
  <c r="L88" i="6"/>
  <c r="K88" i="6"/>
  <c r="G35" i="6" s="1"/>
  <c r="E35" i="6"/>
  <c r="J88" i="6"/>
  <c r="F35" i="6" s="1"/>
  <c r="J149" i="6"/>
  <c r="K149" i="6"/>
  <c r="L149" i="6"/>
  <c r="K87" i="6"/>
  <c r="G34" i="6" s="1"/>
  <c r="J87" i="6"/>
  <c r="F34" i="6" s="1"/>
  <c r="E34" i="6"/>
  <c r="L87" i="6"/>
  <c r="P146" i="6"/>
  <c r="R146" i="6"/>
  <c r="B83" i="7" s="1"/>
  <c r="Q146" i="6"/>
  <c r="M155" i="6"/>
  <c r="N155" i="6"/>
  <c r="O155" i="6"/>
  <c r="J150" i="6"/>
  <c r="K150" i="6"/>
  <c r="L150" i="6"/>
  <c r="E19" i="6"/>
  <c r="L72" i="6"/>
  <c r="K72" i="6"/>
  <c r="G19" i="6" s="1"/>
  <c r="J72" i="6"/>
  <c r="F19" i="6" s="1"/>
  <c r="K68" i="6"/>
  <c r="G15" i="6" s="1"/>
  <c r="K137" i="6"/>
  <c r="L137" i="6"/>
  <c r="J137" i="6"/>
  <c r="L130" i="6"/>
  <c r="J130" i="6"/>
  <c r="K130" i="6"/>
  <c r="L94" i="6"/>
  <c r="E41" i="6"/>
  <c r="K94" i="6"/>
  <c r="G41" i="6" s="1"/>
  <c r="J94" i="6"/>
  <c r="F41" i="6" s="1"/>
  <c r="N85" i="6"/>
  <c r="J32" i="6" s="1"/>
  <c r="N144" i="6"/>
  <c r="M144" i="6"/>
  <c r="O144" i="6"/>
  <c r="J142" i="6"/>
  <c r="L157" i="6"/>
  <c r="J157" i="6"/>
  <c r="K157" i="6"/>
  <c r="N134" i="6"/>
  <c r="O134" i="6"/>
  <c r="M134" i="6"/>
  <c r="H39" i="6"/>
  <c r="O92" i="6"/>
  <c r="M92" i="6"/>
  <c r="I39" i="6" s="1"/>
  <c r="N92" i="6"/>
  <c r="J39" i="6" s="1"/>
  <c r="L67" i="6"/>
  <c r="J67" i="6"/>
  <c r="F14" i="6" s="1"/>
  <c r="E14" i="6"/>
  <c r="K67" i="6"/>
  <c r="G14" i="6" s="1"/>
  <c r="N158" i="6"/>
  <c r="O158" i="6"/>
  <c r="M158" i="6"/>
  <c r="K151" i="6"/>
  <c r="J151" i="6"/>
  <c r="L151" i="6"/>
  <c r="L133" i="6"/>
  <c r="J133" i="6"/>
  <c r="K133" i="6"/>
  <c r="M95" i="6"/>
  <c r="I42" i="6" s="1"/>
  <c r="H42" i="6"/>
  <c r="N95" i="6"/>
  <c r="J42" i="6" s="1"/>
  <c r="O95" i="6"/>
  <c r="L79" i="6"/>
  <c r="K79" i="6"/>
  <c r="G26" i="6" s="1"/>
  <c r="J79" i="6"/>
  <c r="F26" i="6" s="1"/>
  <c r="E26" i="6"/>
  <c r="J152" i="6"/>
  <c r="L152" i="6"/>
  <c r="K152" i="6"/>
  <c r="L147" i="6"/>
  <c r="K147" i="6"/>
  <c r="J147" i="6"/>
  <c r="K30" i="6"/>
  <c r="Q83" i="6"/>
  <c r="M30" i="6" s="1"/>
  <c r="P83" i="6"/>
  <c r="L30" i="6" s="1"/>
  <c r="R83" i="6"/>
  <c r="N30" i="6" s="1"/>
  <c r="N81" i="6"/>
  <c r="J28" i="6" s="1"/>
  <c r="M81" i="6"/>
  <c r="I28" i="6" s="1"/>
  <c r="H28" i="6"/>
  <c r="O81" i="6"/>
  <c r="Q203" i="6"/>
  <c r="P203" i="6"/>
  <c r="R203" i="6"/>
  <c r="C90" i="7" s="1"/>
  <c r="F203" i="7" s="1"/>
  <c r="N148" i="6"/>
  <c r="M148" i="6"/>
  <c r="O148" i="6"/>
  <c r="E24" i="6"/>
  <c r="K77" i="6"/>
  <c r="G24" i="6" s="1"/>
  <c r="L77" i="6"/>
  <c r="J77" i="6"/>
  <c r="F24" i="6" s="1"/>
  <c r="M141" i="6"/>
  <c r="N141" i="6"/>
  <c r="O141" i="6"/>
  <c r="K159" i="6"/>
  <c r="J159" i="6"/>
  <c r="L159" i="6"/>
  <c r="N132" i="6"/>
  <c r="O143" i="6"/>
  <c r="M143" i="6"/>
  <c r="N143" i="6"/>
  <c r="O97" i="6"/>
  <c r="N97" i="6"/>
  <c r="J44" i="6" s="1"/>
  <c r="M97" i="6"/>
  <c r="I44" i="6" s="1"/>
  <c r="H44" i="6"/>
  <c r="H27" i="6"/>
  <c r="E38" i="6"/>
  <c r="L91" i="6"/>
  <c r="K91" i="6"/>
  <c r="G38" i="6" s="1"/>
  <c r="J91" i="6"/>
  <c r="F38" i="6" s="1"/>
  <c r="O69" i="6"/>
  <c r="N69" i="6"/>
  <c r="J16" i="6" s="1"/>
  <c r="H16" i="6"/>
  <c r="M69" i="6"/>
  <c r="I16" i="6" s="1"/>
  <c r="P186" i="6"/>
  <c r="Q186" i="6"/>
  <c r="R186" i="6"/>
  <c r="C73" i="7" s="1"/>
  <c r="F186" i="7" s="1"/>
  <c r="J96" i="6"/>
  <c r="F43" i="6" s="1"/>
  <c r="L96" i="6"/>
  <c r="K96" i="6"/>
  <c r="G43" i="6" s="1"/>
  <c r="E43" i="6"/>
  <c r="J70" i="6"/>
  <c r="F17" i="6" s="1"/>
  <c r="M145" i="6"/>
  <c r="O145" i="6"/>
  <c r="N145" i="6"/>
  <c r="K98" i="6"/>
  <c r="G45" i="6" s="1"/>
  <c r="L98" i="6"/>
  <c r="E45" i="6"/>
  <c r="J98" i="6"/>
  <c r="F45" i="6" s="1"/>
  <c r="M160" i="6"/>
  <c r="O160" i="6"/>
  <c r="N160" i="6"/>
  <c r="K129" i="6"/>
  <c r="L129" i="6"/>
  <c r="J129" i="6"/>
  <c r="K75" i="6"/>
  <c r="G22" i="6" s="1"/>
  <c r="E22" i="6"/>
  <c r="L75" i="6"/>
  <c r="J75" i="6"/>
  <c r="F22" i="6" s="1"/>
  <c r="E31" i="6"/>
  <c r="K84" i="6"/>
  <c r="G31" i="6" s="1"/>
  <c r="J84" i="6"/>
  <c r="F31" i="6" s="1"/>
  <c r="L84" i="6"/>
  <c r="D32" i="14"/>
  <c r="K142" i="6" l="1"/>
  <c r="G189" i="7"/>
  <c r="O80" i="6"/>
  <c r="F116" i="14"/>
  <c r="K70" i="6"/>
  <c r="G17" i="6" s="1"/>
  <c r="G32" i="14"/>
  <c r="G51" i="14" s="1"/>
  <c r="E68" i="14" s="1"/>
  <c r="H62" i="14" s="1"/>
  <c r="N90" i="8"/>
  <c r="J37" i="8" s="1"/>
  <c r="H37" i="8"/>
  <c r="O90" i="8"/>
  <c r="M90" i="8"/>
  <c r="I37" i="8" s="1"/>
  <c r="N73" i="8"/>
  <c r="J20" i="8" s="1"/>
  <c r="O73" i="8"/>
  <c r="H20" i="8"/>
  <c r="M73" i="8"/>
  <c r="I20" i="8" s="1"/>
  <c r="L70" i="6"/>
  <c r="H17" i="6" s="1"/>
  <c r="M80" i="6"/>
  <c r="I27" i="6" s="1"/>
  <c r="O132" i="6"/>
  <c r="Q132" i="6" s="1"/>
  <c r="L66" i="6"/>
  <c r="H13" i="6" s="1"/>
  <c r="L68" i="6"/>
  <c r="H15" i="6" s="1"/>
  <c r="B20" i="7"/>
  <c r="N73" i="6"/>
  <c r="J20" i="6" s="1"/>
  <c r="M73" i="6"/>
  <c r="I20" i="6" s="1"/>
  <c r="O73" i="6"/>
  <c r="H20" i="6"/>
  <c r="O90" i="6"/>
  <c r="H37" i="6"/>
  <c r="M90" i="6"/>
  <c r="I37" i="6" s="1"/>
  <c r="N90" i="6"/>
  <c r="J37" i="6" s="1"/>
  <c r="E23" i="6"/>
  <c r="K89" i="6"/>
  <c r="G36" i="6" s="1"/>
  <c r="J68" i="6"/>
  <c r="F15" i="6" s="1"/>
  <c r="L89" i="6"/>
  <c r="H36" i="6" s="1"/>
  <c r="L156" i="6"/>
  <c r="N156" i="6" s="1"/>
  <c r="K135" i="6"/>
  <c r="M78" i="6"/>
  <c r="I25" i="6" s="1"/>
  <c r="J135" i="6"/>
  <c r="J156" i="6"/>
  <c r="O71" i="6"/>
  <c r="K18" i="6" s="1"/>
  <c r="E36" i="6"/>
  <c r="B37" i="7"/>
  <c r="K86" i="6"/>
  <c r="G33" i="6" s="1"/>
  <c r="H25" i="6"/>
  <c r="E33" i="6"/>
  <c r="G183" i="7"/>
  <c r="K154" i="6"/>
  <c r="K161" i="6"/>
  <c r="F90" i="7"/>
  <c r="H90" i="7" s="1"/>
  <c r="D37" i="7" s="1"/>
  <c r="H18" i="6"/>
  <c r="I189" i="7"/>
  <c r="K189" i="7" s="1"/>
  <c r="O78" i="6"/>
  <c r="R78" i="6" s="1"/>
  <c r="N25" i="6" s="1"/>
  <c r="J86" i="6"/>
  <c r="F33" i="6" s="1"/>
  <c r="J161" i="6"/>
  <c r="M71" i="6"/>
  <c r="I18" i="6" s="1"/>
  <c r="H183" i="7"/>
  <c r="K76" i="6"/>
  <c r="G23" i="6" s="1"/>
  <c r="K140" i="6"/>
  <c r="J76" i="6"/>
  <c r="F23" i="6" s="1"/>
  <c r="K139" i="6"/>
  <c r="L140" i="6"/>
  <c r="N140" i="6" s="1"/>
  <c r="M85" i="6"/>
  <c r="I32" i="6" s="1"/>
  <c r="J66" i="6"/>
  <c r="F13" i="6" s="1"/>
  <c r="K138" i="6"/>
  <c r="E21" i="6"/>
  <c r="O85" i="6"/>
  <c r="R85" i="6" s="1"/>
  <c r="N32" i="6" s="1"/>
  <c r="L138" i="6"/>
  <c r="O138" i="6" s="1"/>
  <c r="J74" i="6"/>
  <c r="F21" i="6" s="1"/>
  <c r="K66" i="6"/>
  <c r="G13" i="6" s="1"/>
  <c r="L139" i="6"/>
  <c r="M139" i="6" s="1"/>
  <c r="L154" i="6"/>
  <c r="N154" i="6" s="1"/>
  <c r="K74" i="6"/>
  <c r="G21" i="6" s="1"/>
  <c r="K139" i="8"/>
  <c r="J139" i="8"/>
  <c r="L139" i="8"/>
  <c r="K147" i="8"/>
  <c r="J147" i="8"/>
  <c r="L147" i="8"/>
  <c r="M148" i="8"/>
  <c r="O148" i="8"/>
  <c r="N148" i="8"/>
  <c r="N160" i="8"/>
  <c r="O160" i="8"/>
  <c r="M160" i="8"/>
  <c r="J156" i="8"/>
  <c r="L156" i="8"/>
  <c r="K156" i="8"/>
  <c r="N184" i="7"/>
  <c r="M184" i="7"/>
  <c r="O184" i="7"/>
  <c r="J74" i="8"/>
  <c r="F21" i="8" s="1"/>
  <c r="E21" i="8"/>
  <c r="K74" i="8"/>
  <c r="G21" i="8" s="1"/>
  <c r="L74" i="8"/>
  <c r="P146" i="8"/>
  <c r="R146" i="8"/>
  <c r="Q146" i="8"/>
  <c r="K133" i="8"/>
  <c r="J133" i="8"/>
  <c r="L133" i="8"/>
  <c r="O162" i="7"/>
  <c r="M162" i="7"/>
  <c r="N162" i="7"/>
  <c r="K205" i="7"/>
  <c r="J205" i="7"/>
  <c r="L205" i="7"/>
  <c r="L129" i="8"/>
  <c r="K129" i="8"/>
  <c r="J129" i="8"/>
  <c r="I186" i="7"/>
  <c r="H186" i="7"/>
  <c r="G186" i="7"/>
  <c r="O85" i="8"/>
  <c r="N85" i="8"/>
  <c r="J32" i="8" s="1"/>
  <c r="M85" i="8"/>
  <c r="I32" i="8" s="1"/>
  <c r="H32" i="8"/>
  <c r="N143" i="8"/>
  <c r="O143" i="8"/>
  <c r="M143" i="8"/>
  <c r="K157" i="8"/>
  <c r="J157" i="8"/>
  <c r="L157" i="8"/>
  <c r="L192" i="7"/>
  <c r="K192" i="7"/>
  <c r="J192" i="7"/>
  <c r="E35" i="8"/>
  <c r="L88" i="8"/>
  <c r="K88" i="8"/>
  <c r="G35" i="8" s="1"/>
  <c r="J88" i="8"/>
  <c r="F35" i="8" s="1"/>
  <c r="E22" i="8"/>
  <c r="J75" i="8"/>
  <c r="F22" i="8" s="1"/>
  <c r="L75" i="8"/>
  <c r="K75" i="8"/>
  <c r="G22" i="8" s="1"/>
  <c r="O69" i="8"/>
  <c r="N69" i="8"/>
  <c r="J16" i="8" s="1"/>
  <c r="M69" i="8"/>
  <c r="I16" i="8" s="1"/>
  <c r="H16" i="8"/>
  <c r="J188" i="7"/>
  <c r="L188" i="7"/>
  <c r="K188" i="7"/>
  <c r="N202" i="7"/>
  <c r="M202" i="7"/>
  <c r="O202" i="7"/>
  <c r="L196" i="7"/>
  <c r="K196" i="7"/>
  <c r="J196" i="7"/>
  <c r="K150" i="8"/>
  <c r="J150" i="8"/>
  <c r="L150" i="8"/>
  <c r="H153" i="7"/>
  <c r="G153" i="7"/>
  <c r="I153" i="7"/>
  <c r="N197" i="7"/>
  <c r="M197" i="7"/>
  <c r="O197" i="7"/>
  <c r="J131" i="8"/>
  <c r="L131" i="8"/>
  <c r="K131" i="8"/>
  <c r="J130" i="8"/>
  <c r="L130" i="8"/>
  <c r="K130" i="8"/>
  <c r="P203" i="8"/>
  <c r="R203" i="8"/>
  <c r="Q203" i="8"/>
  <c r="O80" i="8"/>
  <c r="M80" i="8"/>
  <c r="I27" i="8" s="1"/>
  <c r="H27" i="8"/>
  <c r="N80" i="8"/>
  <c r="J27" i="8" s="1"/>
  <c r="J181" i="7"/>
  <c r="K181" i="7"/>
  <c r="L181" i="7"/>
  <c r="K185" i="7"/>
  <c r="J185" i="7"/>
  <c r="L185" i="7"/>
  <c r="R210" i="7"/>
  <c r="P210" i="7"/>
  <c r="Q210" i="7"/>
  <c r="M134" i="8"/>
  <c r="O134" i="8"/>
  <c r="N134" i="8"/>
  <c r="E36" i="8"/>
  <c r="K89" i="8"/>
  <c r="G36" i="8" s="1"/>
  <c r="L89" i="8"/>
  <c r="J89" i="8"/>
  <c r="F36" i="8" s="1"/>
  <c r="E23" i="8"/>
  <c r="L76" i="8"/>
  <c r="K76" i="8"/>
  <c r="G23" i="8" s="1"/>
  <c r="J76" i="8"/>
  <c r="F23" i="8" s="1"/>
  <c r="H73" i="7"/>
  <c r="D20" i="7" s="1"/>
  <c r="I73" i="7"/>
  <c r="G73" i="7"/>
  <c r="C20" i="7" s="1"/>
  <c r="K91" i="8"/>
  <c r="G38" i="8" s="1"/>
  <c r="E38" i="8"/>
  <c r="J91" i="8"/>
  <c r="F38" i="8" s="1"/>
  <c r="L91" i="8"/>
  <c r="J93" i="8"/>
  <c r="F40" i="8" s="1"/>
  <c r="L93" i="8"/>
  <c r="E40" i="8"/>
  <c r="K93" i="8"/>
  <c r="G40" i="8" s="1"/>
  <c r="O92" i="8"/>
  <c r="M92" i="8"/>
  <c r="I39" i="8" s="1"/>
  <c r="H39" i="8"/>
  <c r="N92" i="8"/>
  <c r="J39" i="8" s="1"/>
  <c r="M78" i="8"/>
  <c r="I25" i="8" s="1"/>
  <c r="O78" i="8"/>
  <c r="H25" i="8"/>
  <c r="N78" i="8"/>
  <c r="J25" i="8" s="1"/>
  <c r="L187" i="7"/>
  <c r="K187" i="7"/>
  <c r="J187" i="7"/>
  <c r="L154" i="8"/>
  <c r="K154" i="8"/>
  <c r="J154" i="8"/>
  <c r="L66" i="8"/>
  <c r="J66" i="8"/>
  <c r="F13" i="8" s="1"/>
  <c r="E13" i="8"/>
  <c r="K66" i="8"/>
  <c r="G13" i="8" s="1"/>
  <c r="N206" i="7"/>
  <c r="M206" i="7"/>
  <c r="O206" i="7"/>
  <c r="M82" i="8"/>
  <c r="I29" i="8" s="1"/>
  <c r="O82" i="8"/>
  <c r="H29" i="8"/>
  <c r="N82" i="8"/>
  <c r="J29" i="8" s="1"/>
  <c r="K94" i="8"/>
  <c r="G41" i="8" s="1"/>
  <c r="L94" i="8"/>
  <c r="E41" i="8"/>
  <c r="J94" i="8"/>
  <c r="F41" i="8" s="1"/>
  <c r="I203" i="7"/>
  <c r="H203" i="7"/>
  <c r="G203" i="7"/>
  <c r="P83" i="8"/>
  <c r="L30" i="8" s="1"/>
  <c r="K30" i="8"/>
  <c r="Q83" i="8"/>
  <c r="M30" i="8" s="1"/>
  <c r="R83" i="8"/>
  <c r="N30" i="8" s="1"/>
  <c r="J152" i="8"/>
  <c r="L152" i="8"/>
  <c r="K152" i="8"/>
  <c r="L200" i="7"/>
  <c r="J200" i="7"/>
  <c r="K200" i="7"/>
  <c r="K204" i="7"/>
  <c r="L204" i="7"/>
  <c r="J204" i="7"/>
  <c r="M193" i="7"/>
  <c r="O193" i="7"/>
  <c r="N193" i="7"/>
  <c r="O179" i="7"/>
  <c r="N179" i="7"/>
  <c r="M179" i="7"/>
  <c r="J72" i="8"/>
  <c r="F19" i="8" s="1"/>
  <c r="E19" i="8"/>
  <c r="L72" i="8"/>
  <c r="K72" i="8"/>
  <c r="G19" i="8" s="1"/>
  <c r="L79" i="8"/>
  <c r="E26" i="8"/>
  <c r="K79" i="8"/>
  <c r="G26" i="8" s="1"/>
  <c r="J79" i="8"/>
  <c r="F26" i="8" s="1"/>
  <c r="K135" i="8"/>
  <c r="J135" i="8"/>
  <c r="L135" i="8"/>
  <c r="Q209" i="7"/>
  <c r="R209" i="7"/>
  <c r="P209" i="7"/>
  <c r="M141" i="8"/>
  <c r="N141" i="8"/>
  <c r="O141" i="8"/>
  <c r="J140" i="8"/>
  <c r="L140" i="8"/>
  <c r="K140" i="8"/>
  <c r="L189" i="7"/>
  <c r="O97" i="8"/>
  <c r="M97" i="8"/>
  <c r="I44" i="8" s="1"/>
  <c r="N97" i="8"/>
  <c r="J44" i="8" s="1"/>
  <c r="H44" i="8"/>
  <c r="O199" i="7"/>
  <c r="N199" i="7"/>
  <c r="M199" i="7"/>
  <c r="F146" i="7"/>
  <c r="F83" i="7"/>
  <c r="B30" i="7"/>
  <c r="M158" i="8"/>
  <c r="O158" i="8"/>
  <c r="N158" i="8"/>
  <c r="O211" i="7"/>
  <c r="M211" i="7"/>
  <c r="N211" i="7"/>
  <c r="K77" i="8"/>
  <c r="G24" i="8" s="1"/>
  <c r="L77" i="8"/>
  <c r="J77" i="8"/>
  <c r="F24" i="8" s="1"/>
  <c r="E24" i="8"/>
  <c r="L67" i="8"/>
  <c r="E14" i="8"/>
  <c r="K67" i="8"/>
  <c r="G14" i="8" s="1"/>
  <c r="J67" i="8"/>
  <c r="F14" i="8" s="1"/>
  <c r="G136" i="7"/>
  <c r="I136" i="7"/>
  <c r="H136" i="7"/>
  <c r="K149" i="8"/>
  <c r="J149" i="8"/>
  <c r="L149" i="8"/>
  <c r="L142" i="8"/>
  <c r="K142" i="8"/>
  <c r="J142" i="8"/>
  <c r="O145" i="8"/>
  <c r="M145" i="8"/>
  <c r="N145" i="8"/>
  <c r="M144" i="8"/>
  <c r="O144" i="8"/>
  <c r="N144" i="8"/>
  <c r="J180" i="7"/>
  <c r="L180" i="7"/>
  <c r="K180" i="7"/>
  <c r="L98" i="8"/>
  <c r="E45" i="8"/>
  <c r="J98" i="8"/>
  <c r="F45" i="8" s="1"/>
  <c r="K98" i="8"/>
  <c r="G45" i="8" s="1"/>
  <c r="K84" i="8"/>
  <c r="G31" i="8" s="1"/>
  <c r="J84" i="8"/>
  <c r="F31" i="8" s="1"/>
  <c r="E31" i="8"/>
  <c r="L84" i="8"/>
  <c r="M95" i="8"/>
  <c r="I42" i="8" s="1"/>
  <c r="O95" i="8"/>
  <c r="H42" i="8"/>
  <c r="N95" i="8"/>
  <c r="J42" i="8" s="1"/>
  <c r="L161" i="8"/>
  <c r="K161" i="8"/>
  <c r="J161" i="8"/>
  <c r="O99" i="7"/>
  <c r="N99" i="7"/>
  <c r="J46" i="7" s="1"/>
  <c r="H46" i="7"/>
  <c r="M99" i="7"/>
  <c r="I46" i="7" s="1"/>
  <c r="M132" i="8"/>
  <c r="N132" i="8"/>
  <c r="O132" i="8"/>
  <c r="H18" i="8"/>
  <c r="N71" i="8"/>
  <c r="J18" i="8" s="1"/>
  <c r="O71" i="8"/>
  <c r="M71" i="8"/>
  <c r="I18" i="8" s="1"/>
  <c r="K96" i="8"/>
  <c r="G43" i="8" s="1"/>
  <c r="E43" i="8"/>
  <c r="L96" i="8"/>
  <c r="J96" i="8"/>
  <c r="F43" i="8" s="1"/>
  <c r="O81" i="8"/>
  <c r="N81" i="8"/>
  <c r="J28" i="8" s="1"/>
  <c r="M81" i="8"/>
  <c r="I28" i="8" s="1"/>
  <c r="H28" i="8"/>
  <c r="L70" i="8"/>
  <c r="E17" i="8"/>
  <c r="J70" i="8"/>
  <c r="F17" i="8" s="1"/>
  <c r="K70" i="8"/>
  <c r="G17" i="8" s="1"/>
  <c r="L190" i="7"/>
  <c r="K190" i="7"/>
  <c r="J190" i="7"/>
  <c r="L194" i="7"/>
  <c r="J194" i="7"/>
  <c r="K194" i="7"/>
  <c r="L183" i="7"/>
  <c r="K183" i="7"/>
  <c r="J183" i="7"/>
  <c r="J138" i="8"/>
  <c r="L138" i="8"/>
  <c r="K138" i="8"/>
  <c r="K86" i="8"/>
  <c r="G33" i="8" s="1"/>
  <c r="E33" i="8"/>
  <c r="L86" i="8"/>
  <c r="J86" i="8"/>
  <c r="F33" i="8" s="1"/>
  <c r="K191" i="7"/>
  <c r="J191" i="7"/>
  <c r="L191" i="7"/>
  <c r="K87" i="8"/>
  <c r="G34" i="8" s="1"/>
  <c r="J87" i="8"/>
  <c r="F34" i="8" s="1"/>
  <c r="L87" i="8"/>
  <c r="E34" i="8"/>
  <c r="K151" i="8"/>
  <c r="J151" i="8"/>
  <c r="L151" i="8"/>
  <c r="L182" i="7"/>
  <c r="K182" i="7"/>
  <c r="J182" i="7"/>
  <c r="J159" i="8"/>
  <c r="L159" i="8"/>
  <c r="K159" i="8"/>
  <c r="R186" i="8"/>
  <c r="Q186" i="8"/>
  <c r="P186" i="8"/>
  <c r="L198" i="7"/>
  <c r="J198" i="7"/>
  <c r="K198" i="7"/>
  <c r="J195" i="7"/>
  <c r="L195" i="7"/>
  <c r="K195" i="7"/>
  <c r="L201" i="7"/>
  <c r="K201" i="7"/>
  <c r="J201" i="7"/>
  <c r="M208" i="7"/>
  <c r="O208" i="7"/>
  <c r="N208" i="7"/>
  <c r="N155" i="8"/>
  <c r="O155" i="8"/>
  <c r="M155" i="8"/>
  <c r="L137" i="8"/>
  <c r="K137" i="8"/>
  <c r="J137" i="8"/>
  <c r="E15" i="8"/>
  <c r="L68" i="8"/>
  <c r="K68" i="8"/>
  <c r="G15" i="8" s="1"/>
  <c r="J68" i="8"/>
  <c r="F15" i="8" s="1"/>
  <c r="M207" i="7"/>
  <c r="N207" i="7"/>
  <c r="O207" i="7"/>
  <c r="O77" i="6"/>
  <c r="N77" i="6"/>
  <c r="J24" i="6" s="1"/>
  <c r="H24" i="6"/>
  <c r="M77" i="6"/>
  <c r="I24" i="6" s="1"/>
  <c r="H19" i="6"/>
  <c r="M72" i="6"/>
  <c r="I19" i="6" s="1"/>
  <c r="N72" i="6"/>
  <c r="J19" i="6" s="1"/>
  <c r="O72" i="6"/>
  <c r="N93" i="6"/>
  <c r="J40" i="6" s="1"/>
  <c r="M93" i="6"/>
  <c r="I40" i="6" s="1"/>
  <c r="O93" i="6"/>
  <c r="H40" i="6"/>
  <c r="P82" i="6"/>
  <c r="L29" i="6" s="1"/>
  <c r="Q82" i="6"/>
  <c r="M29" i="6" s="1"/>
  <c r="R82" i="6"/>
  <c r="N29" i="6" s="1"/>
  <c r="K29" i="6"/>
  <c r="H22" i="6"/>
  <c r="M75" i="6"/>
  <c r="I22" i="6" s="1"/>
  <c r="O75" i="6"/>
  <c r="N75" i="6"/>
  <c r="J22" i="6" s="1"/>
  <c r="Q145" i="6"/>
  <c r="P145" i="6"/>
  <c r="R145" i="6"/>
  <c r="B82" i="7" s="1"/>
  <c r="M96" i="6"/>
  <c r="I43" i="6" s="1"/>
  <c r="H43" i="6"/>
  <c r="O96" i="6"/>
  <c r="N96" i="6"/>
  <c r="J43" i="6" s="1"/>
  <c r="K16" i="6"/>
  <c r="Q69" i="6"/>
  <c r="M16" i="6" s="1"/>
  <c r="R69" i="6"/>
  <c r="N16" i="6" s="1"/>
  <c r="P69" i="6"/>
  <c r="L16" i="6" s="1"/>
  <c r="N76" i="6"/>
  <c r="J23" i="6" s="1"/>
  <c r="M76" i="6"/>
  <c r="I23" i="6" s="1"/>
  <c r="O76" i="6"/>
  <c r="H23" i="6"/>
  <c r="R92" i="6"/>
  <c r="N39" i="6" s="1"/>
  <c r="Q92" i="6"/>
  <c r="M39" i="6" s="1"/>
  <c r="P92" i="6"/>
  <c r="L39" i="6" s="1"/>
  <c r="K39" i="6"/>
  <c r="O94" i="6"/>
  <c r="N94" i="6"/>
  <c r="J41" i="6" s="1"/>
  <c r="H41" i="6"/>
  <c r="M94" i="6"/>
  <c r="I41" i="6" s="1"/>
  <c r="M87" i="6"/>
  <c r="I34" i="6" s="1"/>
  <c r="O87" i="6"/>
  <c r="N87" i="6"/>
  <c r="J34" i="6" s="1"/>
  <c r="H34" i="6"/>
  <c r="O149" i="6"/>
  <c r="M149" i="6"/>
  <c r="N149" i="6"/>
  <c r="H31" i="6"/>
  <c r="O84" i="6"/>
  <c r="N84" i="6"/>
  <c r="J31" i="6" s="1"/>
  <c r="M84" i="6"/>
  <c r="I31" i="6" s="1"/>
  <c r="M91" i="6"/>
  <c r="I38" i="6" s="1"/>
  <c r="O91" i="6"/>
  <c r="H38" i="6"/>
  <c r="N91" i="6"/>
  <c r="J38" i="6" s="1"/>
  <c r="K27" i="6"/>
  <c r="Q80" i="6"/>
  <c r="M27" i="6" s="1"/>
  <c r="P80" i="6"/>
  <c r="L27" i="6" s="1"/>
  <c r="R80" i="6"/>
  <c r="N27" i="6" s="1"/>
  <c r="P143" i="6"/>
  <c r="Q143" i="6"/>
  <c r="R143" i="6"/>
  <c r="B80" i="7" s="1"/>
  <c r="N74" i="6"/>
  <c r="J21" i="6" s="1"/>
  <c r="O74" i="6"/>
  <c r="M74" i="6"/>
  <c r="I21" i="6" s="1"/>
  <c r="H21" i="6"/>
  <c r="O159" i="6"/>
  <c r="N159" i="6"/>
  <c r="M159" i="6"/>
  <c r="O86" i="6"/>
  <c r="M86" i="6"/>
  <c r="I33" i="6" s="1"/>
  <c r="N86" i="6"/>
  <c r="J33" i="6" s="1"/>
  <c r="H33" i="6"/>
  <c r="M79" i="6"/>
  <c r="I26" i="6" s="1"/>
  <c r="N79" i="6"/>
  <c r="J26" i="6" s="1"/>
  <c r="O79" i="6"/>
  <c r="H26" i="6"/>
  <c r="Q134" i="6"/>
  <c r="R134" i="6"/>
  <c r="B71" i="7" s="1"/>
  <c r="P134" i="6"/>
  <c r="O157" i="6"/>
  <c r="M157" i="6"/>
  <c r="N157" i="6"/>
  <c r="R144" i="6"/>
  <c r="B81" i="7" s="1"/>
  <c r="P144" i="6"/>
  <c r="Q144" i="6"/>
  <c r="N130" i="6"/>
  <c r="O130" i="6"/>
  <c r="M130" i="6"/>
  <c r="M68" i="6"/>
  <c r="I15" i="6" s="1"/>
  <c r="N150" i="6"/>
  <c r="O150" i="6"/>
  <c r="M150" i="6"/>
  <c r="N131" i="6"/>
  <c r="O131" i="6"/>
  <c r="M131" i="6"/>
  <c r="O156" i="6"/>
  <c r="O137" i="6"/>
  <c r="N137" i="6"/>
  <c r="M137" i="6"/>
  <c r="N129" i="6"/>
  <c r="M129" i="6"/>
  <c r="O129" i="6"/>
  <c r="Q97" i="6"/>
  <c r="M44" i="6" s="1"/>
  <c r="R97" i="6"/>
  <c r="N44" i="6" s="1"/>
  <c r="P97" i="6"/>
  <c r="L44" i="6" s="1"/>
  <c r="K44" i="6"/>
  <c r="O66" i="6"/>
  <c r="R148" i="6"/>
  <c r="B85" i="7" s="1"/>
  <c r="P148" i="6"/>
  <c r="Q148" i="6"/>
  <c r="O147" i="6"/>
  <c r="M147" i="6"/>
  <c r="N147" i="6"/>
  <c r="K42" i="6"/>
  <c r="Q95" i="6"/>
  <c r="M42" i="6" s="1"/>
  <c r="R95" i="6"/>
  <c r="N42" i="6" s="1"/>
  <c r="P95" i="6"/>
  <c r="L42" i="6" s="1"/>
  <c r="O161" i="6"/>
  <c r="N161" i="6"/>
  <c r="M161" i="6"/>
  <c r="P160" i="6"/>
  <c r="Q160" i="6"/>
  <c r="R160" i="6"/>
  <c r="B97" i="7" s="1"/>
  <c r="O98" i="6"/>
  <c r="H45" i="6"/>
  <c r="M98" i="6"/>
  <c r="I45" i="6" s="1"/>
  <c r="N98" i="6"/>
  <c r="J45" i="6" s="1"/>
  <c r="M135" i="6"/>
  <c r="O135" i="6"/>
  <c r="N135" i="6"/>
  <c r="M70" i="6"/>
  <c r="I17" i="6" s="1"/>
  <c r="Q141" i="6"/>
  <c r="P141" i="6"/>
  <c r="R141" i="6"/>
  <c r="B78" i="7" s="1"/>
  <c r="K28" i="6"/>
  <c r="R81" i="6"/>
  <c r="N28" i="6" s="1"/>
  <c r="Q81" i="6"/>
  <c r="M28" i="6" s="1"/>
  <c r="P81" i="6"/>
  <c r="L28" i="6" s="1"/>
  <c r="N152" i="6"/>
  <c r="M152" i="6"/>
  <c r="O152" i="6"/>
  <c r="N133" i="6"/>
  <c r="O133" i="6"/>
  <c r="M133" i="6"/>
  <c r="M151" i="6"/>
  <c r="N151" i="6"/>
  <c r="O151" i="6"/>
  <c r="Q158" i="6"/>
  <c r="R158" i="6"/>
  <c r="B95" i="7" s="1"/>
  <c r="P158" i="6"/>
  <c r="O67" i="6"/>
  <c r="H14" i="6"/>
  <c r="N67" i="6"/>
  <c r="J14" i="6" s="1"/>
  <c r="M67" i="6"/>
  <c r="I14" i="6" s="1"/>
  <c r="N142" i="6"/>
  <c r="O142" i="6"/>
  <c r="M142" i="6"/>
  <c r="P155" i="6"/>
  <c r="Q155" i="6"/>
  <c r="R155" i="6"/>
  <c r="B92" i="7" s="1"/>
  <c r="N88" i="6"/>
  <c r="J35" i="6" s="1"/>
  <c r="H35" i="6"/>
  <c r="M88" i="6"/>
  <c r="I35" i="6" s="1"/>
  <c r="O88" i="6"/>
  <c r="J189" i="7" l="1"/>
  <c r="P132" i="6"/>
  <c r="R132" i="6"/>
  <c r="B69" i="7" s="1"/>
  <c r="N66" i="6"/>
  <c r="J13" i="6" s="1"/>
  <c r="O154" i="6"/>
  <c r="P154" i="6" s="1"/>
  <c r="P71" i="6"/>
  <c r="L18" i="6" s="1"/>
  <c r="N138" i="6"/>
  <c r="M66" i="6"/>
  <c r="I13" i="6" s="1"/>
  <c r="R71" i="6"/>
  <c r="N18" i="6" s="1"/>
  <c r="J62" i="14"/>
  <c r="J63" i="14" s="1"/>
  <c r="G62" i="14"/>
  <c r="F62" i="14"/>
  <c r="F63" i="14" s="1"/>
  <c r="K62" i="14"/>
  <c r="K63" i="14" s="1"/>
  <c r="G31" i="14"/>
  <c r="F51" i="14" s="1"/>
  <c r="Q73" i="6"/>
  <c r="M20" i="6" s="1"/>
  <c r="R73" i="6"/>
  <c r="N20" i="6" s="1"/>
  <c r="K20" i="6"/>
  <c r="P73" i="6"/>
  <c r="L20" i="6" s="1"/>
  <c r="P90" i="6"/>
  <c r="L37" i="6" s="1"/>
  <c r="K37" i="6"/>
  <c r="Q90" i="6"/>
  <c r="M37" i="6" s="1"/>
  <c r="R90" i="6"/>
  <c r="N37" i="6" s="1"/>
  <c r="P90" i="8"/>
  <c r="L37" i="8" s="1"/>
  <c r="Q90" i="8"/>
  <c r="M37" i="8" s="1"/>
  <c r="R90" i="8"/>
  <c r="N37" i="8" s="1"/>
  <c r="K37" i="8"/>
  <c r="N70" i="6"/>
  <c r="J17" i="6" s="1"/>
  <c r="N68" i="6"/>
  <c r="J15" i="6" s="1"/>
  <c r="K20" i="8"/>
  <c r="R73" i="8"/>
  <c r="N20" i="8" s="1"/>
  <c r="P73" i="8"/>
  <c r="L20" i="8" s="1"/>
  <c r="Q73" i="8"/>
  <c r="M20" i="8" s="1"/>
  <c r="O70" i="6"/>
  <c r="R70" i="6" s="1"/>
  <c r="N17" i="6" s="1"/>
  <c r="O68" i="6"/>
  <c r="Q68" i="6" s="1"/>
  <c r="M15" i="6" s="1"/>
  <c r="Q71" i="6"/>
  <c r="M18" i="6" s="1"/>
  <c r="M89" i="6"/>
  <c r="I36" i="6" s="1"/>
  <c r="O89" i="6"/>
  <c r="K36" i="6" s="1"/>
  <c r="N89" i="6"/>
  <c r="J36" i="6" s="1"/>
  <c r="M156" i="6"/>
  <c r="M138" i="6"/>
  <c r="M154" i="6"/>
  <c r="O140" i="6"/>
  <c r="R140" i="6" s="1"/>
  <c r="B77" i="7" s="1"/>
  <c r="I90" i="7"/>
  <c r="E37" i="7" s="1"/>
  <c r="G90" i="7"/>
  <c r="C37" i="7" s="1"/>
  <c r="P78" i="6"/>
  <c r="L25" i="6" s="1"/>
  <c r="P85" i="6"/>
  <c r="L32" i="6" s="1"/>
  <c r="Q78" i="6"/>
  <c r="M25" i="6" s="1"/>
  <c r="K25" i="6"/>
  <c r="M140" i="6"/>
  <c r="O139" i="6"/>
  <c r="R139" i="6" s="1"/>
  <c r="B76" i="7" s="1"/>
  <c r="Q85" i="6"/>
  <c r="M32" i="6" s="1"/>
  <c r="K32" i="6"/>
  <c r="N139" i="6"/>
  <c r="M91" i="8"/>
  <c r="I38" i="8" s="1"/>
  <c r="N91" i="8"/>
  <c r="J38" i="8" s="1"/>
  <c r="O91" i="8"/>
  <c r="H38" i="8"/>
  <c r="O89" i="8"/>
  <c r="N89" i="8"/>
  <c r="J36" i="8" s="1"/>
  <c r="M89" i="8"/>
  <c r="I36" i="8" s="1"/>
  <c r="H36" i="8"/>
  <c r="P134" i="8"/>
  <c r="R134" i="8"/>
  <c r="Q134" i="8"/>
  <c r="N181" i="7"/>
  <c r="M181" i="7"/>
  <c r="O181" i="7"/>
  <c r="Q197" i="7"/>
  <c r="R197" i="7"/>
  <c r="P197" i="7"/>
  <c r="R202" i="7"/>
  <c r="Q202" i="7"/>
  <c r="P202" i="7"/>
  <c r="O188" i="7"/>
  <c r="N188" i="7"/>
  <c r="M188" i="7"/>
  <c r="O88" i="8"/>
  <c r="M88" i="8"/>
  <c r="I35" i="8" s="1"/>
  <c r="H35" i="8"/>
  <c r="N88" i="8"/>
  <c r="J35" i="8" s="1"/>
  <c r="O192" i="7"/>
  <c r="N192" i="7"/>
  <c r="M192" i="7"/>
  <c r="O129" i="8"/>
  <c r="N129" i="8"/>
  <c r="M129" i="8"/>
  <c r="R160" i="8"/>
  <c r="Q160" i="8"/>
  <c r="P160" i="8"/>
  <c r="O139" i="8"/>
  <c r="M139" i="8"/>
  <c r="N139" i="8"/>
  <c r="F148" i="7"/>
  <c r="F85" i="7"/>
  <c r="B32" i="7"/>
  <c r="F143" i="7"/>
  <c r="F80" i="7"/>
  <c r="B27" i="7"/>
  <c r="Q207" i="7"/>
  <c r="R207" i="7"/>
  <c r="P207" i="7"/>
  <c r="O195" i="7"/>
  <c r="M195" i="7"/>
  <c r="N195" i="7"/>
  <c r="M198" i="7"/>
  <c r="O198" i="7"/>
  <c r="N198" i="7"/>
  <c r="N194" i="7"/>
  <c r="M194" i="7"/>
  <c r="O194" i="7"/>
  <c r="Q132" i="8"/>
  <c r="P132" i="8"/>
  <c r="R132" i="8"/>
  <c r="R95" i="8"/>
  <c r="N42" i="8" s="1"/>
  <c r="K42" i="8"/>
  <c r="Q95" i="8"/>
  <c r="M42" i="8" s="1"/>
  <c r="P95" i="8"/>
  <c r="L42" i="8" s="1"/>
  <c r="Q158" i="8"/>
  <c r="P158" i="8"/>
  <c r="R158" i="8"/>
  <c r="H146" i="7"/>
  <c r="I146" i="7"/>
  <c r="G146" i="7"/>
  <c r="N140" i="8"/>
  <c r="O140" i="8"/>
  <c r="M140" i="8"/>
  <c r="M135" i="8"/>
  <c r="O135" i="8"/>
  <c r="N135" i="8"/>
  <c r="O72" i="8"/>
  <c r="M72" i="8"/>
  <c r="I19" i="8" s="1"/>
  <c r="H19" i="8"/>
  <c r="N72" i="8"/>
  <c r="J19" i="8" s="1"/>
  <c r="M152" i="8"/>
  <c r="O152" i="8"/>
  <c r="N152" i="8"/>
  <c r="K203" i="7"/>
  <c r="J203" i="7"/>
  <c r="L203" i="7"/>
  <c r="Q78" i="8"/>
  <c r="M25" i="8" s="1"/>
  <c r="P78" i="8"/>
  <c r="L25" i="8" s="1"/>
  <c r="K25" i="8"/>
  <c r="R78" i="8"/>
  <c r="N25" i="8" s="1"/>
  <c r="O93" i="8"/>
  <c r="N93" i="8"/>
  <c r="J40" i="8" s="1"/>
  <c r="M93" i="8"/>
  <c r="I40" i="8" s="1"/>
  <c r="H40" i="8"/>
  <c r="Q80" i="8"/>
  <c r="M27" i="8" s="1"/>
  <c r="R80" i="8"/>
  <c r="N27" i="8" s="1"/>
  <c r="K27" i="8"/>
  <c r="P80" i="8"/>
  <c r="L27" i="8" s="1"/>
  <c r="N131" i="8"/>
  <c r="O131" i="8"/>
  <c r="M131" i="8"/>
  <c r="N150" i="8"/>
  <c r="M150" i="8"/>
  <c r="O150" i="8"/>
  <c r="R85" i="8"/>
  <c r="N32" i="8" s="1"/>
  <c r="K32" i="8"/>
  <c r="Q85" i="8"/>
  <c r="M32" i="8" s="1"/>
  <c r="P85" i="8"/>
  <c r="L32" i="8" s="1"/>
  <c r="R162" i="7"/>
  <c r="Q162" i="7"/>
  <c r="P162" i="7"/>
  <c r="F155" i="7"/>
  <c r="B39" i="7"/>
  <c r="F92" i="7"/>
  <c r="F134" i="7"/>
  <c r="F71" i="7"/>
  <c r="B18" i="7"/>
  <c r="P155" i="8"/>
  <c r="R155" i="8"/>
  <c r="Q155" i="8"/>
  <c r="N190" i="7"/>
  <c r="O190" i="7"/>
  <c r="M190" i="7"/>
  <c r="M70" i="8"/>
  <c r="I17" i="8" s="1"/>
  <c r="O70" i="8"/>
  <c r="H17" i="8"/>
  <c r="N70" i="8"/>
  <c r="J17" i="8" s="1"/>
  <c r="R81" i="8"/>
  <c r="N28" i="8" s="1"/>
  <c r="K28" i="8"/>
  <c r="Q81" i="8"/>
  <c r="M28" i="8" s="1"/>
  <c r="P81" i="8"/>
  <c r="L28" i="8" s="1"/>
  <c r="N180" i="7"/>
  <c r="M180" i="7"/>
  <c r="O180" i="7"/>
  <c r="M67" i="8"/>
  <c r="I14" i="8" s="1"/>
  <c r="N67" i="8"/>
  <c r="J14" i="8" s="1"/>
  <c r="O67" i="8"/>
  <c r="H14" i="8"/>
  <c r="G83" i="7"/>
  <c r="C30" i="7" s="1"/>
  <c r="I83" i="7"/>
  <c r="H83" i="7"/>
  <c r="D30" i="7" s="1"/>
  <c r="R199" i="7"/>
  <c r="P199" i="7"/>
  <c r="Q199" i="7"/>
  <c r="P97" i="8"/>
  <c r="L44" i="8" s="1"/>
  <c r="R97" i="8"/>
  <c r="N44" i="8" s="1"/>
  <c r="K44" i="8"/>
  <c r="Q97" i="8"/>
  <c r="M44" i="8" s="1"/>
  <c r="Q193" i="7"/>
  <c r="R193" i="7"/>
  <c r="P193" i="7"/>
  <c r="M94" i="8"/>
  <c r="I41" i="8" s="1"/>
  <c r="O94" i="8"/>
  <c r="H41" i="8"/>
  <c r="N94" i="8"/>
  <c r="J41" i="8" s="1"/>
  <c r="Q82" i="8"/>
  <c r="M29" i="8" s="1"/>
  <c r="P82" i="8"/>
  <c r="L29" i="8" s="1"/>
  <c r="K29" i="8"/>
  <c r="R82" i="8"/>
  <c r="N29" i="8" s="1"/>
  <c r="M66" i="8"/>
  <c r="I13" i="8" s="1"/>
  <c r="O66" i="8"/>
  <c r="H13" i="8"/>
  <c r="N66" i="8"/>
  <c r="J13" i="8" s="1"/>
  <c r="K73" i="7"/>
  <c r="G20" i="7" s="1"/>
  <c r="J73" i="7"/>
  <c r="F20" i="7" s="1"/>
  <c r="L73" i="7"/>
  <c r="E20" i="7"/>
  <c r="O76" i="8"/>
  <c r="M76" i="8"/>
  <c r="I23" i="8" s="1"/>
  <c r="H23" i="8"/>
  <c r="N76" i="8"/>
  <c r="J23" i="8" s="1"/>
  <c r="O185" i="7"/>
  <c r="M185" i="7"/>
  <c r="N185" i="7"/>
  <c r="R69" i="8"/>
  <c r="N16" i="8" s="1"/>
  <c r="K16" i="8"/>
  <c r="Q69" i="8"/>
  <c r="M16" i="8" s="1"/>
  <c r="P69" i="8"/>
  <c r="L16" i="8" s="1"/>
  <c r="N157" i="8"/>
  <c r="M157" i="8"/>
  <c r="O157" i="8"/>
  <c r="P143" i="8"/>
  <c r="R143" i="8"/>
  <c r="Q143" i="8"/>
  <c r="L186" i="7"/>
  <c r="J186" i="7"/>
  <c r="K186" i="7"/>
  <c r="N205" i="7"/>
  <c r="M205" i="7"/>
  <c r="O205" i="7"/>
  <c r="M74" i="8"/>
  <c r="I21" i="8" s="1"/>
  <c r="O74" i="8"/>
  <c r="H21" i="8"/>
  <c r="N74" i="8"/>
  <c r="J21" i="8" s="1"/>
  <c r="Q184" i="7"/>
  <c r="P184" i="7"/>
  <c r="R184" i="7"/>
  <c r="M156" i="8"/>
  <c r="O156" i="8"/>
  <c r="N156" i="8"/>
  <c r="M147" i="8"/>
  <c r="O147" i="8"/>
  <c r="N147" i="8"/>
  <c r="F158" i="7"/>
  <c r="F95" i="7"/>
  <c r="B42" i="7"/>
  <c r="F132" i="7"/>
  <c r="F69" i="7"/>
  <c r="B16" i="7"/>
  <c r="F160" i="7"/>
  <c r="F97" i="7"/>
  <c r="B44" i="7"/>
  <c r="F144" i="7"/>
  <c r="F81" i="7"/>
  <c r="B28" i="7"/>
  <c r="F145" i="7"/>
  <c r="F82" i="7"/>
  <c r="B29" i="7"/>
  <c r="P208" i="7"/>
  <c r="Q208" i="7"/>
  <c r="R208" i="7"/>
  <c r="O201" i="7"/>
  <c r="N201" i="7"/>
  <c r="M201" i="7"/>
  <c r="M151" i="8"/>
  <c r="O151" i="8"/>
  <c r="N151" i="8"/>
  <c r="H34" i="8"/>
  <c r="N87" i="8"/>
  <c r="J34" i="8" s="1"/>
  <c r="O87" i="8"/>
  <c r="M87" i="8"/>
  <c r="I34" i="8" s="1"/>
  <c r="R99" i="7"/>
  <c r="N46" i="7" s="1"/>
  <c r="Q99" i="7"/>
  <c r="M46" i="7" s="1"/>
  <c r="K46" i="7"/>
  <c r="P99" i="7"/>
  <c r="L46" i="7" s="1"/>
  <c r="O84" i="8"/>
  <c r="M84" i="8"/>
  <c r="I31" i="8" s="1"/>
  <c r="N84" i="8"/>
  <c r="J31" i="8" s="1"/>
  <c r="H31" i="8"/>
  <c r="R144" i="8"/>
  <c r="Q144" i="8"/>
  <c r="P144" i="8"/>
  <c r="P145" i="8"/>
  <c r="R145" i="8"/>
  <c r="Q145" i="8"/>
  <c r="M149" i="8"/>
  <c r="O149" i="8"/>
  <c r="N149" i="8"/>
  <c r="L136" i="7"/>
  <c r="K136" i="7"/>
  <c r="J136" i="7"/>
  <c r="O77" i="8"/>
  <c r="N77" i="8"/>
  <c r="J24" i="8" s="1"/>
  <c r="M77" i="8"/>
  <c r="I24" i="8" s="1"/>
  <c r="H24" i="8"/>
  <c r="P211" i="7"/>
  <c r="Q211" i="7"/>
  <c r="R211" i="7"/>
  <c r="M189" i="7"/>
  <c r="O189" i="7"/>
  <c r="N189" i="7"/>
  <c r="Q141" i="8"/>
  <c r="P141" i="8"/>
  <c r="R141" i="8"/>
  <c r="H26" i="8"/>
  <c r="N79" i="8"/>
  <c r="J26" i="8" s="1"/>
  <c r="O79" i="8"/>
  <c r="M79" i="8"/>
  <c r="I26" i="8" s="1"/>
  <c r="O204" i="7"/>
  <c r="N204" i="7"/>
  <c r="M204" i="7"/>
  <c r="N200" i="7"/>
  <c r="M200" i="7"/>
  <c r="O200" i="7"/>
  <c r="N154" i="8"/>
  <c r="O154" i="8"/>
  <c r="M154" i="8"/>
  <c r="F141" i="7"/>
  <c r="B25" i="7"/>
  <c r="F78" i="7"/>
  <c r="O68" i="8"/>
  <c r="M68" i="8"/>
  <c r="I15" i="8" s="1"/>
  <c r="N68" i="8"/>
  <c r="J15" i="8" s="1"/>
  <c r="H15" i="8"/>
  <c r="M137" i="8"/>
  <c r="O137" i="8"/>
  <c r="N137" i="8"/>
  <c r="M159" i="8"/>
  <c r="N159" i="8"/>
  <c r="O159" i="8"/>
  <c r="O182" i="7"/>
  <c r="N182" i="7"/>
  <c r="M182" i="7"/>
  <c r="N191" i="7"/>
  <c r="M191" i="7"/>
  <c r="O191" i="7"/>
  <c r="M86" i="8"/>
  <c r="I33" i="8" s="1"/>
  <c r="O86" i="8"/>
  <c r="H33" i="8"/>
  <c r="N86" i="8"/>
  <c r="J33" i="8" s="1"/>
  <c r="O138" i="8"/>
  <c r="M138" i="8"/>
  <c r="N138" i="8"/>
  <c r="N183" i="7"/>
  <c r="M183" i="7"/>
  <c r="O183" i="7"/>
  <c r="H43" i="8"/>
  <c r="O96" i="8"/>
  <c r="M96" i="8"/>
  <c r="I43" i="8" s="1"/>
  <c r="N96" i="8"/>
  <c r="J43" i="8" s="1"/>
  <c r="P71" i="8"/>
  <c r="L18" i="8" s="1"/>
  <c r="K18" i="8"/>
  <c r="Q71" i="8"/>
  <c r="M18" i="8" s="1"/>
  <c r="R71" i="8"/>
  <c r="N18" i="8" s="1"/>
  <c r="O161" i="8"/>
  <c r="M161" i="8"/>
  <c r="N161" i="8"/>
  <c r="N98" i="8"/>
  <c r="J45" i="8" s="1"/>
  <c r="M98" i="8"/>
  <c r="I45" i="8" s="1"/>
  <c r="H45" i="8"/>
  <c r="O98" i="8"/>
  <c r="M142" i="8"/>
  <c r="O142" i="8"/>
  <c r="N142" i="8"/>
  <c r="P179" i="7"/>
  <c r="Q179" i="7"/>
  <c r="R179" i="7"/>
  <c r="R206" i="7"/>
  <c r="P206" i="7"/>
  <c r="Q206" i="7"/>
  <c r="N187" i="7"/>
  <c r="M187" i="7"/>
  <c r="O187" i="7"/>
  <c r="Q92" i="8"/>
  <c r="M39" i="8" s="1"/>
  <c r="R92" i="8"/>
  <c r="N39" i="8" s="1"/>
  <c r="P92" i="8"/>
  <c r="L39" i="8" s="1"/>
  <c r="K39" i="8"/>
  <c r="N130" i="8"/>
  <c r="M130" i="8"/>
  <c r="O130" i="8"/>
  <c r="J153" i="7"/>
  <c r="K153" i="7"/>
  <c r="L153" i="7"/>
  <c r="O196" i="7"/>
  <c r="N196" i="7"/>
  <c r="M196" i="7"/>
  <c r="M75" i="8"/>
  <c r="I22" i="8" s="1"/>
  <c r="N75" i="8"/>
  <c r="J22" i="8" s="1"/>
  <c r="O75" i="8"/>
  <c r="H22" i="8"/>
  <c r="M133" i="8"/>
  <c r="N133" i="8"/>
  <c r="O133" i="8"/>
  <c r="P148" i="8"/>
  <c r="R148" i="8"/>
  <c r="Q148" i="8"/>
  <c r="R67" i="6"/>
  <c r="N14" i="6" s="1"/>
  <c r="Q67" i="6"/>
  <c r="M14" i="6" s="1"/>
  <c r="P67" i="6"/>
  <c r="L14" i="6" s="1"/>
  <c r="K14" i="6"/>
  <c r="Q151" i="6"/>
  <c r="R151" i="6"/>
  <c r="B88" i="7" s="1"/>
  <c r="P151" i="6"/>
  <c r="Q133" i="6"/>
  <c r="P133" i="6"/>
  <c r="R133" i="6"/>
  <c r="B70" i="7" s="1"/>
  <c r="Q135" i="6"/>
  <c r="R135" i="6"/>
  <c r="B72" i="7" s="1"/>
  <c r="P135" i="6"/>
  <c r="Q156" i="6"/>
  <c r="R156" i="6"/>
  <c r="B93" i="7" s="1"/>
  <c r="P156" i="6"/>
  <c r="R150" i="6"/>
  <c r="B87" i="7" s="1"/>
  <c r="P150" i="6"/>
  <c r="Q150" i="6"/>
  <c r="K33" i="6"/>
  <c r="Q86" i="6"/>
  <c r="M33" i="6" s="1"/>
  <c r="R86" i="6"/>
  <c r="N33" i="6" s="1"/>
  <c r="P86" i="6"/>
  <c r="L33" i="6" s="1"/>
  <c r="K34" i="6"/>
  <c r="Q87" i="6"/>
  <c r="M34" i="6" s="1"/>
  <c r="P87" i="6"/>
  <c r="L34" i="6" s="1"/>
  <c r="R87" i="6"/>
  <c r="N34" i="6" s="1"/>
  <c r="P77" i="6"/>
  <c r="L24" i="6" s="1"/>
  <c r="K24" i="6"/>
  <c r="R77" i="6"/>
  <c r="N24" i="6" s="1"/>
  <c r="Q77" i="6"/>
  <c r="M24" i="6" s="1"/>
  <c r="K35" i="6"/>
  <c r="Q88" i="6"/>
  <c r="M35" i="6" s="1"/>
  <c r="P88" i="6"/>
  <c r="L35" i="6" s="1"/>
  <c r="R88" i="6"/>
  <c r="N35" i="6" s="1"/>
  <c r="R142" i="6"/>
  <c r="B79" i="7" s="1"/>
  <c r="P142" i="6"/>
  <c r="Q142" i="6"/>
  <c r="K13" i="6"/>
  <c r="R66" i="6"/>
  <c r="N13" i="6" s="1"/>
  <c r="Q66" i="6"/>
  <c r="M13" i="6" s="1"/>
  <c r="P66" i="6"/>
  <c r="L13" i="6" s="1"/>
  <c r="P68" i="6"/>
  <c r="L15" i="6" s="1"/>
  <c r="R68" i="6"/>
  <c r="N15" i="6" s="1"/>
  <c r="Q130" i="6"/>
  <c r="P130" i="6"/>
  <c r="R130" i="6"/>
  <c r="B67" i="7" s="1"/>
  <c r="P159" i="6"/>
  <c r="Q159" i="6"/>
  <c r="R159" i="6"/>
  <c r="B96" i="7" s="1"/>
  <c r="P76" i="6"/>
  <c r="L23" i="6" s="1"/>
  <c r="K23" i="6"/>
  <c r="Q76" i="6"/>
  <c r="M23" i="6" s="1"/>
  <c r="R76" i="6"/>
  <c r="N23" i="6" s="1"/>
  <c r="Q96" i="6"/>
  <c r="M43" i="6" s="1"/>
  <c r="P96" i="6"/>
  <c r="L43" i="6" s="1"/>
  <c r="R96" i="6"/>
  <c r="N43" i="6" s="1"/>
  <c r="K43" i="6"/>
  <c r="R89" i="6"/>
  <c r="N36" i="6" s="1"/>
  <c r="R152" i="6"/>
  <c r="B89" i="7" s="1"/>
  <c r="P152" i="6"/>
  <c r="Q152" i="6"/>
  <c r="R161" i="6"/>
  <c r="B98" i="7" s="1"/>
  <c r="Q161" i="6"/>
  <c r="P161" i="6"/>
  <c r="Q137" i="6"/>
  <c r="P137" i="6"/>
  <c r="R137" i="6"/>
  <c r="B74" i="7" s="1"/>
  <c r="R138" i="6"/>
  <c r="B75" i="7" s="1"/>
  <c r="Q138" i="6"/>
  <c r="P138" i="6"/>
  <c r="R79" i="6"/>
  <c r="N26" i="6" s="1"/>
  <c r="Q79" i="6"/>
  <c r="M26" i="6" s="1"/>
  <c r="P79" i="6"/>
  <c r="L26" i="6" s="1"/>
  <c r="K26" i="6"/>
  <c r="Q74" i="6"/>
  <c r="M21" i="6" s="1"/>
  <c r="K21" i="6"/>
  <c r="P74" i="6"/>
  <c r="L21" i="6" s="1"/>
  <c r="R74" i="6"/>
  <c r="N21" i="6" s="1"/>
  <c r="K22" i="6"/>
  <c r="Q75" i="6"/>
  <c r="M22" i="6" s="1"/>
  <c r="P75" i="6"/>
  <c r="L22" i="6" s="1"/>
  <c r="R75" i="6"/>
  <c r="N22" i="6" s="1"/>
  <c r="P93" i="6"/>
  <c r="L40" i="6" s="1"/>
  <c r="R93" i="6"/>
  <c r="N40" i="6" s="1"/>
  <c r="Q93" i="6"/>
  <c r="M40" i="6" s="1"/>
  <c r="K40" i="6"/>
  <c r="R98" i="6"/>
  <c r="N45" i="6" s="1"/>
  <c r="P98" i="6"/>
  <c r="L45" i="6" s="1"/>
  <c r="Q98" i="6"/>
  <c r="M45" i="6" s="1"/>
  <c r="K45" i="6"/>
  <c r="R147" i="6"/>
  <c r="B84" i="7" s="1"/>
  <c r="P147" i="6"/>
  <c r="Q147" i="6"/>
  <c r="R129" i="6"/>
  <c r="B66" i="7" s="1"/>
  <c r="Q129" i="6"/>
  <c r="P129" i="6"/>
  <c r="Q131" i="6"/>
  <c r="R131" i="6"/>
  <c r="B68" i="7" s="1"/>
  <c r="P131" i="6"/>
  <c r="P157" i="6"/>
  <c r="R157" i="6"/>
  <c r="B94" i="7" s="1"/>
  <c r="Q157" i="6"/>
  <c r="K38" i="6"/>
  <c r="Q91" i="6"/>
  <c r="M38" i="6" s="1"/>
  <c r="P91" i="6"/>
  <c r="L38" i="6" s="1"/>
  <c r="R91" i="6"/>
  <c r="N38" i="6" s="1"/>
  <c r="R84" i="6"/>
  <c r="N31" i="6" s="1"/>
  <c r="Q84" i="6"/>
  <c r="M31" i="6" s="1"/>
  <c r="P84" i="6"/>
  <c r="L31" i="6" s="1"/>
  <c r="K31" i="6"/>
  <c r="Q149" i="6"/>
  <c r="P149" i="6"/>
  <c r="R149" i="6"/>
  <c r="B86" i="7" s="1"/>
  <c r="K41" i="6"/>
  <c r="Q94" i="6"/>
  <c r="M41" i="6" s="1"/>
  <c r="R94" i="6"/>
  <c r="N41" i="6" s="1"/>
  <c r="P94" i="6"/>
  <c r="L41" i="6" s="1"/>
  <c r="P72" i="6"/>
  <c r="L19" i="6" s="1"/>
  <c r="R72" i="6"/>
  <c r="N19" i="6" s="1"/>
  <c r="Q72" i="6"/>
  <c r="M19" i="6" s="1"/>
  <c r="K19" i="6"/>
  <c r="H63" i="14"/>
  <c r="H64" i="14"/>
  <c r="Q70" i="6" l="1"/>
  <c r="M17" i="6" s="1"/>
  <c r="Q154" i="6"/>
  <c r="P70" i="6"/>
  <c r="L17" i="6" s="1"/>
  <c r="R154" i="6"/>
  <c r="B91" i="7" s="1"/>
  <c r="P140" i="6"/>
  <c r="K15" i="6"/>
  <c r="E62" i="14"/>
  <c r="E63" i="14" s="1"/>
  <c r="G64" i="14"/>
  <c r="G63" i="14"/>
  <c r="K17" i="6"/>
  <c r="P89" i="6"/>
  <c r="L36" i="6" s="1"/>
  <c r="Q89" i="6"/>
  <c r="M36" i="6" s="1"/>
  <c r="L90" i="7"/>
  <c r="H37" i="7" s="1"/>
  <c r="J90" i="7"/>
  <c r="F37" i="7" s="1"/>
  <c r="Q140" i="6"/>
  <c r="K90" i="7"/>
  <c r="G37" i="7" s="1"/>
  <c r="P139" i="6"/>
  <c r="Q139" i="6"/>
  <c r="F154" i="7"/>
  <c r="B38" i="7"/>
  <c r="F91" i="7"/>
  <c r="P75" i="8"/>
  <c r="L22" i="8" s="1"/>
  <c r="K22" i="8"/>
  <c r="Q75" i="8"/>
  <c r="M22" i="8" s="1"/>
  <c r="R75" i="8"/>
  <c r="N22" i="8" s="1"/>
  <c r="R138" i="8"/>
  <c r="Q138" i="8"/>
  <c r="P138" i="8"/>
  <c r="Q68" i="8"/>
  <c r="M15" i="8" s="1"/>
  <c r="R68" i="8"/>
  <c r="N15" i="8" s="1"/>
  <c r="P68" i="8"/>
  <c r="L15" i="8" s="1"/>
  <c r="K15" i="8"/>
  <c r="G82" i="7"/>
  <c r="C29" i="7" s="1"/>
  <c r="I82" i="7"/>
  <c r="H82" i="7"/>
  <c r="D29" i="7" s="1"/>
  <c r="Q157" i="8"/>
  <c r="P157" i="8"/>
  <c r="R157" i="8"/>
  <c r="Q66" i="8"/>
  <c r="M13" i="8" s="1"/>
  <c r="P66" i="8"/>
  <c r="L13" i="8" s="1"/>
  <c r="K13" i="8"/>
  <c r="R66" i="8"/>
  <c r="N13" i="8" s="1"/>
  <c r="Q94" i="8"/>
  <c r="M41" i="8" s="1"/>
  <c r="K41" i="8"/>
  <c r="P94" i="8"/>
  <c r="L41" i="8" s="1"/>
  <c r="R94" i="8"/>
  <c r="N41" i="8" s="1"/>
  <c r="Q72" i="8"/>
  <c r="M19" i="8" s="1"/>
  <c r="R72" i="8"/>
  <c r="N19" i="8" s="1"/>
  <c r="K19" i="8"/>
  <c r="P72" i="8"/>
  <c r="L19" i="8" s="1"/>
  <c r="L146" i="7"/>
  <c r="J146" i="7"/>
  <c r="K146" i="7"/>
  <c r="R194" i="7"/>
  <c r="P194" i="7"/>
  <c r="Q194" i="7"/>
  <c r="Q195" i="7"/>
  <c r="P195" i="7"/>
  <c r="R195" i="7"/>
  <c r="I85" i="7"/>
  <c r="H85" i="7"/>
  <c r="D32" i="7" s="1"/>
  <c r="G85" i="7"/>
  <c r="C32" i="7" s="1"/>
  <c r="R188" i="7"/>
  <c r="Q188" i="7"/>
  <c r="P188" i="7"/>
  <c r="F129" i="7"/>
  <c r="F66" i="7"/>
  <c r="B13" i="7"/>
  <c r="F161" i="7"/>
  <c r="F98" i="7"/>
  <c r="B45" i="7"/>
  <c r="F159" i="7"/>
  <c r="F96" i="7"/>
  <c r="B43" i="7"/>
  <c r="F151" i="7"/>
  <c r="B35" i="7"/>
  <c r="F88" i="7"/>
  <c r="Q86" i="8"/>
  <c r="M33" i="8" s="1"/>
  <c r="P86" i="8"/>
  <c r="L33" i="8" s="1"/>
  <c r="K33" i="8"/>
  <c r="R86" i="8"/>
  <c r="N33" i="8" s="1"/>
  <c r="Q159" i="8"/>
  <c r="P159" i="8"/>
  <c r="R159" i="8"/>
  <c r="G141" i="7"/>
  <c r="I141" i="7"/>
  <c r="H141" i="7"/>
  <c r="P87" i="8"/>
  <c r="L34" i="8" s="1"/>
  <c r="K34" i="8"/>
  <c r="Q87" i="8"/>
  <c r="M34" i="8" s="1"/>
  <c r="R87" i="8"/>
  <c r="N34" i="8" s="1"/>
  <c r="P205" i="7"/>
  <c r="Q205" i="7"/>
  <c r="R205" i="7"/>
  <c r="M73" i="7"/>
  <c r="I20" i="7" s="1"/>
  <c r="N73" i="7"/>
  <c r="J20" i="7" s="1"/>
  <c r="H20" i="7"/>
  <c r="O73" i="7"/>
  <c r="R180" i="7"/>
  <c r="P180" i="7"/>
  <c r="Q180" i="7"/>
  <c r="R190" i="7"/>
  <c r="Q190" i="7"/>
  <c r="P190" i="7"/>
  <c r="G92" i="7"/>
  <c r="C39" i="7" s="1"/>
  <c r="H92" i="7"/>
  <c r="D39" i="7" s="1"/>
  <c r="I92" i="7"/>
  <c r="O203" i="7"/>
  <c r="M203" i="7"/>
  <c r="N203" i="7"/>
  <c r="F147" i="7"/>
  <c r="F84" i="7"/>
  <c r="B31" i="7"/>
  <c r="F137" i="7"/>
  <c r="B21" i="7"/>
  <c r="F74" i="7"/>
  <c r="F152" i="7"/>
  <c r="F89" i="7"/>
  <c r="B36" i="7"/>
  <c r="F130" i="7"/>
  <c r="F67" i="7"/>
  <c r="B14" i="7"/>
  <c r="F140" i="7"/>
  <c r="B24" i="7"/>
  <c r="F77" i="7"/>
  <c r="F156" i="7"/>
  <c r="B40" i="7"/>
  <c r="F93" i="7"/>
  <c r="M153" i="7"/>
  <c r="N153" i="7"/>
  <c r="O153" i="7"/>
  <c r="Q142" i="8"/>
  <c r="P142" i="8"/>
  <c r="R142" i="8"/>
  <c r="Q161" i="8"/>
  <c r="P161" i="8"/>
  <c r="R161" i="8"/>
  <c r="Q182" i="7"/>
  <c r="R182" i="7"/>
  <c r="P182" i="7"/>
  <c r="P79" i="8"/>
  <c r="L26" i="8" s="1"/>
  <c r="K26" i="8"/>
  <c r="Q79" i="8"/>
  <c r="M26" i="8" s="1"/>
  <c r="R79" i="8"/>
  <c r="N26" i="8" s="1"/>
  <c r="P149" i="8"/>
  <c r="R149" i="8"/>
  <c r="Q149" i="8"/>
  <c r="I97" i="7"/>
  <c r="G97" i="7"/>
  <c r="C44" i="7" s="1"/>
  <c r="H97" i="7"/>
  <c r="D44" i="7" s="1"/>
  <c r="I132" i="7"/>
  <c r="H132" i="7"/>
  <c r="G132" i="7"/>
  <c r="P156" i="8"/>
  <c r="R156" i="8"/>
  <c r="Q156" i="8"/>
  <c r="I134" i="7"/>
  <c r="G134" i="7"/>
  <c r="H134" i="7"/>
  <c r="R93" i="8"/>
  <c r="N40" i="8" s="1"/>
  <c r="Q93" i="8"/>
  <c r="M40" i="8" s="1"/>
  <c r="K40" i="8"/>
  <c r="P93" i="8"/>
  <c r="L40" i="8" s="1"/>
  <c r="Q135" i="8"/>
  <c r="P135" i="8"/>
  <c r="R135" i="8"/>
  <c r="I143" i="7"/>
  <c r="H143" i="7"/>
  <c r="G143" i="7"/>
  <c r="R129" i="8"/>
  <c r="Q129" i="8"/>
  <c r="P129" i="8"/>
  <c r="P91" i="8"/>
  <c r="L38" i="8" s="1"/>
  <c r="K38" i="8"/>
  <c r="Q91" i="8"/>
  <c r="M38" i="8" s="1"/>
  <c r="R91" i="8"/>
  <c r="N38" i="8" s="1"/>
  <c r="F131" i="7"/>
  <c r="B15" i="7"/>
  <c r="F68" i="7"/>
  <c r="F150" i="7"/>
  <c r="B34" i="7"/>
  <c r="F87" i="7"/>
  <c r="Q133" i="8"/>
  <c r="P133" i="8"/>
  <c r="R133" i="8"/>
  <c r="Q187" i="7"/>
  <c r="R187" i="7"/>
  <c r="P187" i="7"/>
  <c r="Q98" i="8"/>
  <c r="M45" i="8" s="1"/>
  <c r="P98" i="8"/>
  <c r="L45" i="8" s="1"/>
  <c r="K45" i="8"/>
  <c r="R98" i="8"/>
  <c r="N45" i="8" s="1"/>
  <c r="Q204" i="7"/>
  <c r="R204" i="7"/>
  <c r="P204" i="7"/>
  <c r="M136" i="7"/>
  <c r="O136" i="7"/>
  <c r="N136" i="7"/>
  <c r="I144" i="7"/>
  <c r="H144" i="7"/>
  <c r="G144" i="7"/>
  <c r="G95" i="7"/>
  <c r="C42" i="7" s="1"/>
  <c r="I95" i="7"/>
  <c r="H95" i="7"/>
  <c r="D42" i="7" s="1"/>
  <c r="O186" i="7"/>
  <c r="N186" i="7"/>
  <c r="M186" i="7"/>
  <c r="P67" i="8"/>
  <c r="L14" i="8" s="1"/>
  <c r="K14" i="8"/>
  <c r="Q67" i="8"/>
  <c r="M14" i="8" s="1"/>
  <c r="R67" i="8"/>
  <c r="N14" i="8" s="1"/>
  <c r="Q70" i="8"/>
  <c r="M17" i="8" s="1"/>
  <c r="P70" i="8"/>
  <c r="L17" i="8" s="1"/>
  <c r="K17" i="8"/>
  <c r="R70" i="8"/>
  <c r="N17" i="8" s="1"/>
  <c r="P198" i="7"/>
  <c r="Q198" i="7"/>
  <c r="R198" i="7"/>
  <c r="R139" i="8"/>
  <c r="P139" i="8"/>
  <c r="Q139" i="8"/>
  <c r="R89" i="8"/>
  <c r="N36" i="8" s="1"/>
  <c r="K36" i="8"/>
  <c r="Q89" i="8"/>
  <c r="M36" i="8" s="1"/>
  <c r="P89" i="8"/>
  <c r="L36" i="8" s="1"/>
  <c r="F133" i="7"/>
  <c r="F70" i="7"/>
  <c r="B17" i="7"/>
  <c r="P183" i="7"/>
  <c r="R183" i="7"/>
  <c r="Q183" i="7"/>
  <c r="Q137" i="8"/>
  <c r="R137" i="8"/>
  <c r="P137" i="8"/>
  <c r="Q200" i="7"/>
  <c r="P200" i="7"/>
  <c r="R200" i="7"/>
  <c r="Q151" i="8"/>
  <c r="P151" i="8"/>
  <c r="R151" i="8"/>
  <c r="P201" i="7"/>
  <c r="R201" i="7"/>
  <c r="Q201" i="7"/>
  <c r="M90" i="7"/>
  <c r="I37" i="7" s="1"/>
  <c r="H81" i="7"/>
  <c r="D28" i="7" s="1"/>
  <c r="I81" i="7"/>
  <c r="G81" i="7"/>
  <c r="C28" i="7" s="1"/>
  <c r="G160" i="7"/>
  <c r="I160" i="7"/>
  <c r="H160" i="7"/>
  <c r="R147" i="8"/>
  <c r="Q147" i="8"/>
  <c r="P147" i="8"/>
  <c r="R152" i="8"/>
  <c r="Q152" i="8"/>
  <c r="P152" i="8"/>
  <c r="R181" i="7"/>
  <c r="Q181" i="7"/>
  <c r="P181" i="7"/>
  <c r="F149" i="7"/>
  <c r="F86" i="7"/>
  <c r="B33" i="7"/>
  <c r="F157" i="7"/>
  <c r="F94" i="7"/>
  <c r="B41" i="7"/>
  <c r="F138" i="7"/>
  <c r="B22" i="7"/>
  <c r="F75" i="7"/>
  <c r="F139" i="7"/>
  <c r="B23" i="7"/>
  <c r="F76" i="7"/>
  <c r="F142" i="7"/>
  <c r="F79" i="7"/>
  <c r="B26" i="7"/>
  <c r="F135" i="7"/>
  <c r="B19" i="7"/>
  <c r="F72" i="7"/>
  <c r="P196" i="7"/>
  <c r="Q196" i="7"/>
  <c r="R196" i="7"/>
  <c r="R130" i="8"/>
  <c r="Q130" i="8"/>
  <c r="P130" i="8"/>
  <c r="P96" i="8"/>
  <c r="L43" i="8" s="1"/>
  <c r="K43" i="8"/>
  <c r="Q96" i="8"/>
  <c r="M43" i="8" s="1"/>
  <c r="R96" i="8"/>
  <c r="N43" i="8" s="1"/>
  <c r="Q191" i="7"/>
  <c r="P191" i="7"/>
  <c r="R191" i="7"/>
  <c r="I78" i="7"/>
  <c r="H78" i="7"/>
  <c r="D25" i="7" s="1"/>
  <c r="G78" i="7"/>
  <c r="C25" i="7" s="1"/>
  <c r="Q154" i="8"/>
  <c r="P154" i="8"/>
  <c r="R154" i="8"/>
  <c r="Q189" i="7"/>
  <c r="P189" i="7"/>
  <c r="R189" i="7"/>
  <c r="R77" i="8"/>
  <c r="N24" i="8" s="1"/>
  <c r="Q77" i="8"/>
  <c r="M24" i="8" s="1"/>
  <c r="K24" i="8"/>
  <c r="P77" i="8"/>
  <c r="L24" i="8" s="1"/>
  <c r="Q84" i="8"/>
  <c r="M31" i="8" s="1"/>
  <c r="R84" i="8"/>
  <c r="N31" i="8" s="1"/>
  <c r="P84" i="8"/>
  <c r="L31" i="8" s="1"/>
  <c r="K31" i="8"/>
  <c r="G145" i="7"/>
  <c r="I145" i="7"/>
  <c r="H145" i="7"/>
  <c r="H69" i="7"/>
  <c r="D16" i="7" s="1"/>
  <c r="G69" i="7"/>
  <c r="C16" i="7" s="1"/>
  <c r="I69" i="7"/>
  <c r="H158" i="7"/>
  <c r="G158" i="7"/>
  <c r="I158" i="7"/>
  <c r="Q74" i="8"/>
  <c r="M21" i="8" s="1"/>
  <c r="P74" i="8"/>
  <c r="L21" i="8" s="1"/>
  <c r="K21" i="8"/>
  <c r="R74" i="8"/>
  <c r="N21" i="8" s="1"/>
  <c r="Q185" i="7"/>
  <c r="R185" i="7"/>
  <c r="P185" i="7"/>
  <c r="Q76" i="8"/>
  <c r="M23" i="8" s="1"/>
  <c r="R76" i="8"/>
  <c r="N23" i="8" s="1"/>
  <c r="P76" i="8"/>
  <c r="L23" i="8" s="1"/>
  <c r="K23" i="8"/>
  <c r="J83" i="7"/>
  <c r="F30" i="7" s="1"/>
  <c r="K83" i="7"/>
  <c r="G30" i="7" s="1"/>
  <c r="L83" i="7"/>
  <c r="E30" i="7"/>
  <c r="I71" i="7"/>
  <c r="G71" i="7"/>
  <c r="C18" i="7" s="1"/>
  <c r="H71" i="7"/>
  <c r="D18" i="7" s="1"/>
  <c r="I155" i="7"/>
  <c r="H155" i="7"/>
  <c r="G155" i="7"/>
  <c r="R150" i="8"/>
  <c r="Q150" i="8"/>
  <c r="P150" i="8"/>
  <c r="R131" i="8"/>
  <c r="P131" i="8"/>
  <c r="Q131" i="8"/>
  <c r="R140" i="8"/>
  <c r="Q140" i="8"/>
  <c r="P140" i="8"/>
  <c r="H80" i="7"/>
  <c r="D27" i="7" s="1"/>
  <c r="I80" i="7"/>
  <c r="G80" i="7"/>
  <c r="C27" i="7" s="1"/>
  <c r="I148" i="7"/>
  <c r="H148" i="7"/>
  <c r="G148" i="7"/>
  <c r="Q192" i="7"/>
  <c r="P192" i="7"/>
  <c r="R192" i="7"/>
  <c r="Q88" i="8"/>
  <c r="M35" i="8" s="1"/>
  <c r="R88" i="8"/>
  <c r="N35" i="8" s="1"/>
  <c r="K35" i="8"/>
  <c r="P88" i="8"/>
  <c r="L35" i="8" s="1"/>
  <c r="O90" i="7" l="1"/>
  <c r="Q90" i="7" s="1"/>
  <c r="M37" i="7" s="1"/>
  <c r="E64" i="14"/>
  <c r="E70" i="14" s="1"/>
  <c r="C52" i="14" s="1"/>
  <c r="N90" i="7"/>
  <c r="J37" i="7" s="1"/>
  <c r="J80" i="7"/>
  <c r="F27" i="7" s="1"/>
  <c r="K80" i="7"/>
  <c r="G27" i="7" s="1"/>
  <c r="L80" i="7"/>
  <c r="E27" i="7"/>
  <c r="K158" i="7"/>
  <c r="L158" i="7"/>
  <c r="J158" i="7"/>
  <c r="I142" i="7"/>
  <c r="H142" i="7"/>
  <c r="G142" i="7"/>
  <c r="G75" i="7"/>
  <c r="C22" i="7" s="1"/>
  <c r="I75" i="7"/>
  <c r="H75" i="7"/>
  <c r="D22" i="7" s="1"/>
  <c r="H149" i="7"/>
  <c r="G149" i="7"/>
  <c r="I149" i="7"/>
  <c r="I70" i="7"/>
  <c r="H70" i="7"/>
  <c r="D17" i="7" s="1"/>
  <c r="G70" i="7"/>
  <c r="C17" i="7" s="1"/>
  <c r="J95" i="7"/>
  <c r="F42" i="7" s="1"/>
  <c r="E42" i="7"/>
  <c r="K95" i="7"/>
  <c r="G42" i="7" s="1"/>
  <c r="L95" i="7"/>
  <c r="I68" i="7"/>
  <c r="G68" i="7"/>
  <c r="C15" i="7" s="1"/>
  <c r="H68" i="7"/>
  <c r="D15" i="7" s="1"/>
  <c r="I140" i="7"/>
  <c r="H140" i="7"/>
  <c r="G140" i="7"/>
  <c r="H147" i="7"/>
  <c r="G147" i="7"/>
  <c r="I147" i="7"/>
  <c r="K145" i="7"/>
  <c r="L145" i="7"/>
  <c r="J145" i="7"/>
  <c r="I79" i="7"/>
  <c r="G79" i="7"/>
  <c r="C26" i="7" s="1"/>
  <c r="H79" i="7"/>
  <c r="D26" i="7" s="1"/>
  <c r="I139" i="7"/>
  <c r="H139" i="7"/>
  <c r="G139" i="7"/>
  <c r="H86" i="7"/>
  <c r="D33" i="7" s="1"/>
  <c r="I86" i="7"/>
  <c r="G86" i="7"/>
  <c r="C33" i="7" s="1"/>
  <c r="P90" i="7"/>
  <c r="L37" i="7" s="1"/>
  <c r="H150" i="7"/>
  <c r="I150" i="7"/>
  <c r="G150" i="7"/>
  <c r="K97" i="7"/>
  <c r="G44" i="7" s="1"/>
  <c r="J97" i="7"/>
  <c r="F44" i="7" s="1"/>
  <c r="L97" i="7"/>
  <c r="E44" i="7"/>
  <c r="G84" i="7"/>
  <c r="C31" i="7" s="1"/>
  <c r="H84" i="7"/>
  <c r="D31" i="7" s="1"/>
  <c r="I84" i="7"/>
  <c r="E32" i="7"/>
  <c r="K85" i="7"/>
  <c r="G32" i="7" s="1"/>
  <c r="J85" i="7"/>
  <c r="F32" i="7" s="1"/>
  <c r="L85" i="7"/>
  <c r="L148" i="7"/>
  <c r="K148" i="7"/>
  <c r="J148" i="7"/>
  <c r="H30" i="7"/>
  <c r="N83" i="7"/>
  <c r="J30" i="7" s="1"/>
  <c r="O83" i="7"/>
  <c r="M83" i="7"/>
  <c r="I30" i="7" s="1"/>
  <c r="H138" i="7"/>
  <c r="G138" i="7"/>
  <c r="I138" i="7"/>
  <c r="L81" i="7"/>
  <c r="K81" i="7"/>
  <c r="G28" i="7" s="1"/>
  <c r="E28" i="7"/>
  <c r="J81" i="7"/>
  <c r="F28" i="7" s="1"/>
  <c r="Q186" i="7"/>
  <c r="R186" i="7"/>
  <c r="P186" i="7"/>
  <c r="Q136" i="7"/>
  <c r="R136" i="7"/>
  <c r="P136" i="7"/>
  <c r="G131" i="7"/>
  <c r="H131" i="7"/>
  <c r="I131" i="7"/>
  <c r="K134" i="7"/>
  <c r="J134" i="7"/>
  <c r="L134" i="7"/>
  <c r="H77" i="7"/>
  <c r="D24" i="7" s="1"/>
  <c r="G77" i="7"/>
  <c r="C24" i="7" s="1"/>
  <c r="I77" i="7"/>
  <c r="G67" i="7"/>
  <c r="C14" i="7" s="1"/>
  <c r="I67" i="7"/>
  <c r="H67" i="7"/>
  <c r="D14" i="7" s="1"/>
  <c r="H152" i="7"/>
  <c r="G152" i="7"/>
  <c r="I152" i="7"/>
  <c r="H88" i="7"/>
  <c r="D35" i="7" s="1"/>
  <c r="I88" i="7"/>
  <c r="G88" i="7"/>
  <c r="C35" i="7" s="1"/>
  <c r="H96" i="7"/>
  <c r="D43" i="7" s="1"/>
  <c r="G96" i="7"/>
  <c r="C43" i="7" s="1"/>
  <c r="I96" i="7"/>
  <c r="I161" i="7"/>
  <c r="H161" i="7"/>
  <c r="G161" i="7"/>
  <c r="G91" i="7"/>
  <c r="C38" i="7" s="1"/>
  <c r="I91" i="7"/>
  <c r="H91" i="7"/>
  <c r="D38" i="7" s="1"/>
  <c r="J71" i="7"/>
  <c r="F18" i="7" s="1"/>
  <c r="L71" i="7"/>
  <c r="K71" i="7"/>
  <c r="G18" i="7" s="1"/>
  <c r="E18" i="7"/>
  <c r="H94" i="7"/>
  <c r="D41" i="7" s="1"/>
  <c r="I94" i="7"/>
  <c r="G94" i="7"/>
  <c r="C41" i="7" s="1"/>
  <c r="K144" i="7"/>
  <c r="J144" i="7"/>
  <c r="L144" i="7"/>
  <c r="K143" i="7"/>
  <c r="J143" i="7"/>
  <c r="L143" i="7"/>
  <c r="L132" i="7"/>
  <c r="J132" i="7"/>
  <c r="K132" i="7"/>
  <c r="Q153" i="7"/>
  <c r="R153" i="7"/>
  <c r="P153" i="7"/>
  <c r="K92" i="7"/>
  <c r="G39" i="7" s="1"/>
  <c r="J92" i="7"/>
  <c r="F39" i="7" s="1"/>
  <c r="E39" i="7"/>
  <c r="L92" i="7"/>
  <c r="H151" i="7"/>
  <c r="G151" i="7"/>
  <c r="I151" i="7"/>
  <c r="H66" i="7"/>
  <c r="D13" i="7" s="1"/>
  <c r="I66" i="7"/>
  <c r="G66" i="7"/>
  <c r="C13" i="7" s="1"/>
  <c r="M146" i="7"/>
  <c r="O146" i="7"/>
  <c r="N146" i="7"/>
  <c r="G154" i="7"/>
  <c r="H154" i="7"/>
  <c r="I154" i="7"/>
  <c r="K69" i="7"/>
  <c r="G16" i="7" s="1"/>
  <c r="E16" i="7"/>
  <c r="J69" i="7"/>
  <c r="F16" i="7" s="1"/>
  <c r="L69" i="7"/>
  <c r="H72" i="7"/>
  <c r="D19" i="7" s="1"/>
  <c r="I72" i="7"/>
  <c r="G72" i="7"/>
  <c r="C19" i="7" s="1"/>
  <c r="J160" i="7"/>
  <c r="L160" i="7"/>
  <c r="K160" i="7"/>
  <c r="I93" i="7"/>
  <c r="H93" i="7"/>
  <c r="D40" i="7" s="1"/>
  <c r="G93" i="7"/>
  <c r="C40" i="7" s="1"/>
  <c r="I130" i="7"/>
  <c r="H130" i="7"/>
  <c r="G130" i="7"/>
  <c r="H74" i="7"/>
  <c r="D21" i="7" s="1"/>
  <c r="I74" i="7"/>
  <c r="G74" i="7"/>
  <c r="C21" i="7" s="1"/>
  <c r="R203" i="7"/>
  <c r="P203" i="7"/>
  <c r="Q203" i="7"/>
  <c r="G159" i="7"/>
  <c r="I159" i="7"/>
  <c r="H159" i="7"/>
  <c r="J155" i="7"/>
  <c r="L155" i="7"/>
  <c r="K155" i="7"/>
  <c r="K78" i="7"/>
  <c r="G25" i="7" s="1"/>
  <c r="L78" i="7"/>
  <c r="J78" i="7"/>
  <c r="F25" i="7" s="1"/>
  <c r="E25" i="7"/>
  <c r="H135" i="7"/>
  <c r="G135" i="7"/>
  <c r="I135" i="7"/>
  <c r="I76" i="7"/>
  <c r="G76" i="7"/>
  <c r="C23" i="7" s="1"/>
  <c r="H76" i="7"/>
  <c r="D23" i="7" s="1"/>
  <c r="G157" i="7"/>
  <c r="I157" i="7"/>
  <c r="H157" i="7"/>
  <c r="H133" i="7"/>
  <c r="I133" i="7"/>
  <c r="G133" i="7"/>
  <c r="G87" i="7"/>
  <c r="C34" i="7" s="1"/>
  <c r="I87" i="7"/>
  <c r="H87" i="7"/>
  <c r="D34" i="7" s="1"/>
  <c r="G156" i="7"/>
  <c r="I156" i="7"/>
  <c r="H156" i="7"/>
  <c r="G89" i="7"/>
  <c r="C36" i="7" s="1"/>
  <c r="H89" i="7"/>
  <c r="D36" i="7" s="1"/>
  <c r="I89" i="7"/>
  <c r="I137" i="7"/>
  <c r="G137" i="7"/>
  <c r="H137" i="7"/>
  <c r="P73" i="7"/>
  <c r="L20" i="7" s="1"/>
  <c r="Q73" i="7"/>
  <c r="M20" i="7" s="1"/>
  <c r="K20" i="7"/>
  <c r="R73" i="7"/>
  <c r="N20" i="7" s="1"/>
  <c r="L141" i="7"/>
  <c r="K141" i="7"/>
  <c r="J141" i="7"/>
  <c r="I98" i="7"/>
  <c r="H98" i="7"/>
  <c r="D45" i="7" s="1"/>
  <c r="G98" i="7"/>
  <c r="C45" i="7" s="1"/>
  <c r="I129" i="7"/>
  <c r="H129" i="7"/>
  <c r="G129" i="7"/>
  <c r="K82" i="7"/>
  <c r="G29" i="7" s="1"/>
  <c r="E29" i="7"/>
  <c r="J82" i="7"/>
  <c r="F29" i="7" s="1"/>
  <c r="L82" i="7"/>
  <c r="K37" i="7" l="1"/>
  <c r="R90" i="7"/>
  <c r="N37" i="7" s="1"/>
  <c r="J98" i="7"/>
  <c r="F45" i="7" s="1"/>
  <c r="E45" i="7"/>
  <c r="L98" i="7"/>
  <c r="K98" i="7"/>
  <c r="G45" i="7" s="1"/>
  <c r="K157" i="7"/>
  <c r="L157" i="7"/>
  <c r="J157" i="7"/>
  <c r="K76" i="7"/>
  <c r="G23" i="7" s="1"/>
  <c r="E23" i="7"/>
  <c r="L76" i="7"/>
  <c r="J76" i="7"/>
  <c r="F23" i="7" s="1"/>
  <c r="J159" i="7"/>
  <c r="K159" i="7"/>
  <c r="L159" i="7"/>
  <c r="O69" i="7"/>
  <c r="N69" i="7"/>
  <c r="J16" i="7" s="1"/>
  <c r="H16" i="7"/>
  <c r="M69" i="7"/>
  <c r="I16" i="7" s="1"/>
  <c r="L154" i="7"/>
  <c r="K154" i="7"/>
  <c r="J154" i="7"/>
  <c r="R146" i="7"/>
  <c r="P146" i="7"/>
  <c r="Q146" i="7"/>
  <c r="M92" i="7"/>
  <c r="I39" i="7" s="1"/>
  <c r="O92" i="7"/>
  <c r="N92" i="7"/>
  <c r="J39" i="7" s="1"/>
  <c r="H39" i="7"/>
  <c r="E38" i="7"/>
  <c r="J91" i="7"/>
  <c r="F38" i="7" s="1"/>
  <c r="K91" i="7"/>
  <c r="G38" i="7" s="1"/>
  <c r="L91" i="7"/>
  <c r="J161" i="7"/>
  <c r="L161" i="7"/>
  <c r="K161" i="7"/>
  <c r="O134" i="7"/>
  <c r="N134" i="7"/>
  <c r="M134" i="7"/>
  <c r="L138" i="7"/>
  <c r="K138" i="7"/>
  <c r="J138" i="7"/>
  <c r="R83" i="7"/>
  <c r="N30" i="7" s="1"/>
  <c r="Q83" i="7"/>
  <c r="M30" i="7" s="1"/>
  <c r="K30" i="7"/>
  <c r="P83" i="7"/>
  <c r="L30" i="7" s="1"/>
  <c r="K79" i="7"/>
  <c r="G26" i="7" s="1"/>
  <c r="L79" i="7"/>
  <c r="J79" i="7"/>
  <c r="F26" i="7" s="1"/>
  <c r="E26" i="7"/>
  <c r="L147" i="7"/>
  <c r="K147" i="7"/>
  <c r="J147" i="7"/>
  <c r="K68" i="7"/>
  <c r="G15" i="7" s="1"/>
  <c r="L68" i="7"/>
  <c r="J68" i="7"/>
  <c r="F15" i="7" s="1"/>
  <c r="E15" i="7"/>
  <c r="J149" i="7"/>
  <c r="L149" i="7"/>
  <c r="K149" i="7"/>
  <c r="E22" i="7"/>
  <c r="L75" i="7"/>
  <c r="K75" i="7"/>
  <c r="G22" i="7" s="1"/>
  <c r="J75" i="7"/>
  <c r="F22" i="7" s="1"/>
  <c r="L142" i="7"/>
  <c r="J142" i="7"/>
  <c r="K142" i="7"/>
  <c r="O82" i="7"/>
  <c r="M82" i="7"/>
  <c r="I29" i="7" s="1"/>
  <c r="N82" i="7"/>
  <c r="J29" i="7" s="1"/>
  <c r="H29" i="7"/>
  <c r="N141" i="7"/>
  <c r="M141" i="7"/>
  <c r="O141" i="7"/>
  <c r="L89" i="7"/>
  <c r="J89" i="7"/>
  <c r="F36" i="7" s="1"/>
  <c r="K89" i="7"/>
  <c r="G36" i="7" s="1"/>
  <c r="E36" i="7"/>
  <c r="J156" i="7"/>
  <c r="L156" i="7"/>
  <c r="K156" i="7"/>
  <c r="M160" i="7"/>
  <c r="N160" i="7"/>
  <c r="O160" i="7"/>
  <c r="K66" i="7"/>
  <c r="G13" i="7" s="1"/>
  <c r="J66" i="7"/>
  <c r="F13" i="7" s="1"/>
  <c r="E13" i="7"/>
  <c r="L66" i="7"/>
  <c r="J152" i="7"/>
  <c r="K152" i="7"/>
  <c r="L152" i="7"/>
  <c r="J67" i="7"/>
  <c r="F14" i="7" s="1"/>
  <c r="L67" i="7"/>
  <c r="E14" i="7"/>
  <c r="K67" i="7"/>
  <c r="G14" i="7" s="1"/>
  <c r="J131" i="7"/>
  <c r="L131" i="7"/>
  <c r="K131" i="7"/>
  <c r="M81" i="7"/>
  <c r="I28" i="7" s="1"/>
  <c r="N81" i="7"/>
  <c r="J28" i="7" s="1"/>
  <c r="O81" i="7"/>
  <c r="H28" i="7"/>
  <c r="K70" i="7"/>
  <c r="G17" i="7" s="1"/>
  <c r="L70" i="7"/>
  <c r="E17" i="7"/>
  <c r="J70" i="7"/>
  <c r="F17" i="7" s="1"/>
  <c r="L137" i="7"/>
  <c r="J137" i="7"/>
  <c r="K137" i="7"/>
  <c r="J87" i="7"/>
  <c r="F34" i="7" s="1"/>
  <c r="E34" i="7"/>
  <c r="L87" i="7"/>
  <c r="K87" i="7"/>
  <c r="G34" i="7" s="1"/>
  <c r="O78" i="7"/>
  <c r="M78" i="7"/>
  <c r="I25" i="7" s="1"/>
  <c r="N78" i="7"/>
  <c r="J25" i="7" s="1"/>
  <c r="H25" i="7"/>
  <c r="K74" i="7"/>
  <c r="G21" i="7" s="1"/>
  <c r="E21" i="7"/>
  <c r="L74" i="7"/>
  <c r="J74" i="7"/>
  <c r="F21" i="7" s="1"/>
  <c r="K130" i="7"/>
  <c r="L130" i="7"/>
  <c r="J130" i="7"/>
  <c r="K72" i="7"/>
  <c r="G19" i="7" s="1"/>
  <c r="J72" i="7"/>
  <c r="F19" i="7" s="1"/>
  <c r="L72" i="7"/>
  <c r="E19" i="7"/>
  <c r="N143" i="7"/>
  <c r="M143" i="7"/>
  <c r="O143" i="7"/>
  <c r="M85" i="7"/>
  <c r="I32" i="7" s="1"/>
  <c r="N85" i="7"/>
  <c r="J32" i="7" s="1"/>
  <c r="O85" i="7"/>
  <c r="H32" i="7"/>
  <c r="L84" i="7"/>
  <c r="J84" i="7"/>
  <c r="F31" i="7" s="1"/>
  <c r="K84" i="7"/>
  <c r="G31" i="7" s="1"/>
  <c r="E31" i="7"/>
  <c r="O97" i="7"/>
  <c r="M97" i="7"/>
  <c r="I44" i="7" s="1"/>
  <c r="H44" i="7"/>
  <c r="N97" i="7"/>
  <c r="J44" i="7" s="1"/>
  <c r="J150" i="7"/>
  <c r="L150" i="7"/>
  <c r="K150" i="7"/>
  <c r="M145" i="7"/>
  <c r="N145" i="7"/>
  <c r="O145" i="7"/>
  <c r="N158" i="7"/>
  <c r="O158" i="7"/>
  <c r="M158" i="7"/>
  <c r="L129" i="7"/>
  <c r="K129" i="7"/>
  <c r="J129" i="7"/>
  <c r="J133" i="7"/>
  <c r="L133" i="7"/>
  <c r="K133" i="7"/>
  <c r="L135" i="7"/>
  <c r="K135" i="7"/>
  <c r="J135" i="7"/>
  <c r="O155" i="7"/>
  <c r="N155" i="7"/>
  <c r="M155" i="7"/>
  <c r="L93" i="7"/>
  <c r="J93" i="7"/>
  <c r="F40" i="7" s="1"/>
  <c r="E40" i="7"/>
  <c r="K93" i="7"/>
  <c r="G40" i="7" s="1"/>
  <c r="J151" i="7"/>
  <c r="L151" i="7"/>
  <c r="K151" i="7"/>
  <c r="O132" i="7"/>
  <c r="N132" i="7"/>
  <c r="M132" i="7"/>
  <c r="M144" i="7"/>
  <c r="O144" i="7"/>
  <c r="N144" i="7"/>
  <c r="J94" i="7"/>
  <c r="F41" i="7" s="1"/>
  <c r="E41" i="7"/>
  <c r="L94" i="7"/>
  <c r="K94" i="7"/>
  <c r="G41" i="7" s="1"/>
  <c r="O71" i="7"/>
  <c r="N71" i="7"/>
  <c r="J18" i="7" s="1"/>
  <c r="M71" i="7"/>
  <c r="I18" i="7" s="1"/>
  <c r="H18" i="7"/>
  <c r="L96" i="7"/>
  <c r="E43" i="7"/>
  <c r="J96" i="7"/>
  <c r="F43" i="7" s="1"/>
  <c r="K96" i="7"/>
  <c r="G43" i="7" s="1"/>
  <c r="E35" i="7"/>
  <c r="K88" i="7"/>
  <c r="G35" i="7" s="1"/>
  <c r="L88" i="7"/>
  <c r="J88" i="7"/>
  <c r="F35" i="7" s="1"/>
  <c r="K77" i="7"/>
  <c r="G24" i="7" s="1"/>
  <c r="J77" i="7"/>
  <c r="F24" i="7" s="1"/>
  <c r="L77" i="7"/>
  <c r="E24" i="7"/>
  <c r="M148" i="7"/>
  <c r="O148" i="7"/>
  <c r="N148" i="7"/>
  <c r="J86" i="7"/>
  <c r="F33" i="7" s="1"/>
  <c r="E33" i="7"/>
  <c r="L86" i="7"/>
  <c r="K86" i="7"/>
  <c r="G33" i="7" s="1"/>
  <c r="L139" i="7"/>
  <c r="K139" i="7"/>
  <c r="J139" i="7"/>
  <c r="J140" i="7"/>
  <c r="L140" i="7"/>
  <c r="K140" i="7"/>
  <c r="O95" i="7"/>
  <c r="N95" i="7"/>
  <c r="J42" i="7" s="1"/>
  <c r="M95" i="7"/>
  <c r="I42" i="7" s="1"/>
  <c r="H42" i="7"/>
  <c r="M80" i="7"/>
  <c r="I27" i="7" s="1"/>
  <c r="O80" i="7"/>
  <c r="H27" i="7"/>
  <c r="N80" i="7"/>
  <c r="J27" i="7" s="1"/>
  <c r="O140" i="7" l="1"/>
  <c r="N140" i="7"/>
  <c r="M140" i="7"/>
  <c r="M133" i="7"/>
  <c r="O133" i="7"/>
  <c r="N133" i="7"/>
  <c r="P145" i="7"/>
  <c r="R145" i="7"/>
  <c r="Q145" i="7"/>
  <c r="N150" i="7"/>
  <c r="O150" i="7"/>
  <c r="M150" i="7"/>
  <c r="P81" i="7"/>
  <c r="L28" i="7" s="1"/>
  <c r="Q81" i="7"/>
  <c r="M28" i="7" s="1"/>
  <c r="K28" i="7"/>
  <c r="R81" i="7"/>
  <c r="N28" i="7" s="1"/>
  <c r="H14" i="7"/>
  <c r="N67" i="7"/>
  <c r="J14" i="7" s="1"/>
  <c r="O67" i="7"/>
  <c r="M67" i="7"/>
  <c r="I14" i="7" s="1"/>
  <c r="O142" i="7"/>
  <c r="N142" i="7"/>
  <c r="M142" i="7"/>
  <c r="H38" i="7"/>
  <c r="N91" i="7"/>
  <c r="J38" i="7" s="1"/>
  <c r="O91" i="7"/>
  <c r="M91" i="7"/>
  <c r="I38" i="7" s="1"/>
  <c r="N96" i="7"/>
  <c r="J43" i="7" s="1"/>
  <c r="O96" i="7"/>
  <c r="M96" i="7"/>
  <c r="I43" i="7" s="1"/>
  <c r="H43" i="7"/>
  <c r="N151" i="7"/>
  <c r="M151" i="7"/>
  <c r="O151" i="7"/>
  <c r="P155" i="7"/>
  <c r="Q155" i="7"/>
  <c r="R155" i="7"/>
  <c r="Q78" i="7"/>
  <c r="M25" i="7" s="1"/>
  <c r="K25" i="7"/>
  <c r="R78" i="7"/>
  <c r="N25" i="7" s="1"/>
  <c r="P78" i="7"/>
  <c r="L25" i="7" s="1"/>
  <c r="H22" i="7"/>
  <c r="N75" i="7"/>
  <c r="J22" i="7" s="1"/>
  <c r="O75" i="7"/>
  <c r="M75" i="7"/>
  <c r="I22" i="7" s="1"/>
  <c r="R95" i="7"/>
  <c r="N42" i="7" s="1"/>
  <c r="K42" i="7"/>
  <c r="Q95" i="7"/>
  <c r="M42" i="7" s="1"/>
  <c r="P95" i="7"/>
  <c r="L42" i="7" s="1"/>
  <c r="O86" i="7"/>
  <c r="M86" i="7"/>
  <c r="I33" i="7" s="1"/>
  <c r="H33" i="7"/>
  <c r="N86" i="7"/>
  <c r="J33" i="7" s="1"/>
  <c r="Q148" i="7"/>
  <c r="R148" i="7"/>
  <c r="P148" i="7"/>
  <c r="M135" i="7"/>
  <c r="O135" i="7"/>
  <c r="N135" i="7"/>
  <c r="Q158" i="7"/>
  <c r="R158" i="7"/>
  <c r="P158" i="7"/>
  <c r="R143" i="7"/>
  <c r="Q143" i="7"/>
  <c r="P143" i="7"/>
  <c r="M72" i="7"/>
  <c r="I19" i="7" s="1"/>
  <c r="O72" i="7"/>
  <c r="H19" i="7"/>
  <c r="N72" i="7"/>
  <c r="J19" i="7" s="1"/>
  <c r="M130" i="7"/>
  <c r="O130" i="7"/>
  <c r="N130" i="7"/>
  <c r="N137" i="7"/>
  <c r="M137" i="7"/>
  <c r="O137" i="7"/>
  <c r="O152" i="7"/>
  <c r="N152" i="7"/>
  <c r="M152" i="7"/>
  <c r="M89" i="7"/>
  <c r="I36" i="7" s="1"/>
  <c r="N89" i="7"/>
  <c r="J36" i="7" s="1"/>
  <c r="O89" i="7"/>
  <c r="H36" i="7"/>
  <c r="M149" i="7"/>
  <c r="O149" i="7"/>
  <c r="N149" i="7"/>
  <c r="M68" i="7"/>
  <c r="I15" i="7" s="1"/>
  <c r="O68" i="7"/>
  <c r="N68" i="7"/>
  <c r="J15" i="7" s="1"/>
  <c r="H15" i="7"/>
  <c r="O147" i="7"/>
  <c r="M147" i="7"/>
  <c r="N147" i="7"/>
  <c r="N161" i="7"/>
  <c r="M161" i="7"/>
  <c r="O161" i="7"/>
  <c r="Q92" i="7"/>
  <c r="M39" i="7" s="1"/>
  <c r="P92" i="7"/>
  <c r="L39" i="7" s="1"/>
  <c r="K39" i="7"/>
  <c r="R92" i="7"/>
  <c r="N39" i="7" s="1"/>
  <c r="O159" i="7"/>
  <c r="N159" i="7"/>
  <c r="M159" i="7"/>
  <c r="M76" i="7"/>
  <c r="I23" i="7" s="1"/>
  <c r="O76" i="7"/>
  <c r="N76" i="7"/>
  <c r="J23" i="7" s="1"/>
  <c r="H23" i="7"/>
  <c r="O157" i="7"/>
  <c r="N157" i="7"/>
  <c r="M157" i="7"/>
  <c r="O139" i="7"/>
  <c r="N139" i="7"/>
  <c r="M139" i="7"/>
  <c r="M93" i="7"/>
  <c r="I40" i="7" s="1"/>
  <c r="N93" i="7"/>
  <c r="J40" i="7" s="1"/>
  <c r="O93" i="7"/>
  <c r="H40" i="7"/>
  <c r="O129" i="7"/>
  <c r="N129" i="7"/>
  <c r="M129" i="7"/>
  <c r="O131" i="7"/>
  <c r="N131" i="7"/>
  <c r="M131" i="7"/>
  <c r="P134" i="7"/>
  <c r="R134" i="7"/>
  <c r="Q134" i="7"/>
  <c r="R71" i="7"/>
  <c r="N18" i="7" s="1"/>
  <c r="Q71" i="7"/>
  <c r="M18" i="7" s="1"/>
  <c r="K18" i="7"/>
  <c r="P71" i="7"/>
  <c r="L18" i="7" s="1"/>
  <c r="P85" i="7"/>
  <c r="L32" i="7" s="1"/>
  <c r="K32" i="7"/>
  <c r="Q85" i="7"/>
  <c r="M32" i="7" s="1"/>
  <c r="R85" i="7"/>
  <c r="N32" i="7" s="1"/>
  <c r="P141" i="7"/>
  <c r="R141" i="7"/>
  <c r="Q141" i="7"/>
  <c r="Q80" i="7"/>
  <c r="M27" i="7" s="1"/>
  <c r="R80" i="7"/>
  <c r="N27" i="7" s="1"/>
  <c r="P80" i="7"/>
  <c r="L27" i="7" s="1"/>
  <c r="K27" i="7"/>
  <c r="O77" i="7"/>
  <c r="N77" i="7"/>
  <c r="J24" i="7" s="1"/>
  <c r="H24" i="7"/>
  <c r="M77" i="7"/>
  <c r="I24" i="7" s="1"/>
  <c r="M88" i="7"/>
  <c r="I35" i="7" s="1"/>
  <c r="O88" i="7"/>
  <c r="H35" i="7"/>
  <c r="N88" i="7"/>
  <c r="J35" i="7" s="1"/>
  <c r="O94" i="7"/>
  <c r="M94" i="7"/>
  <c r="I41" i="7" s="1"/>
  <c r="H41" i="7"/>
  <c r="N94" i="7"/>
  <c r="J41" i="7" s="1"/>
  <c r="R144" i="7"/>
  <c r="P144" i="7"/>
  <c r="Q144" i="7"/>
  <c r="Q132" i="7"/>
  <c r="R132" i="7"/>
  <c r="P132" i="7"/>
  <c r="P97" i="7"/>
  <c r="L44" i="7" s="1"/>
  <c r="R97" i="7"/>
  <c r="N44" i="7" s="1"/>
  <c r="K44" i="7"/>
  <c r="Q97" i="7"/>
  <c r="M44" i="7" s="1"/>
  <c r="M84" i="7"/>
  <c r="I31" i="7" s="1"/>
  <c r="O84" i="7"/>
  <c r="N84" i="7"/>
  <c r="J31" i="7" s="1"/>
  <c r="H31" i="7"/>
  <c r="O74" i="7"/>
  <c r="M74" i="7"/>
  <c r="I21" i="7" s="1"/>
  <c r="H21" i="7"/>
  <c r="N74" i="7"/>
  <c r="J21" i="7" s="1"/>
  <c r="O87" i="7"/>
  <c r="N87" i="7"/>
  <c r="J34" i="7" s="1"/>
  <c r="M87" i="7"/>
  <c r="I34" i="7" s="1"/>
  <c r="H34" i="7"/>
  <c r="O70" i="7"/>
  <c r="M70" i="7"/>
  <c r="I17" i="7" s="1"/>
  <c r="N70" i="7"/>
  <c r="J17" i="7" s="1"/>
  <c r="H17" i="7"/>
  <c r="O66" i="7"/>
  <c r="M66" i="7"/>
  <c r="I13" i="7" s="1"/>
  <c r="H13" i="7"/>
  <c r="N66" i="7"/>
  <c r="J13" i="7" s="1"/>
  <c r="R160" i="7"/>
  <c r="Q160" i="7"/>
  <c r="P160" i="7"/>
  <c r="N156" i="7"/>
  <c r="O156" i="7"/>
  <c r="M156" i="7"/>
  <c r="Q82" i="7"/>
  <c r="M29" i="7" s="1"/>
  <c r="R82" i="7"/>
  <c r="N29" i="7" s="1"/>
  <c r="P82" i="7"/>
  <c r="L29" i="7" s="1"/>
  <c r="K29" i="7"/>
  <c r="O79" i="7"/>
  <c r="N79" i="7"/>
  <c r="J26" i="7" s="1"/>
  <c r="M79" i="7"/>
  <c r="I26" i="7" s="1"/>
  <c r="H26" i="7"/>
  <c r="M138" i="7"/>
  <c r="O138" i="7"/>
  <c r="N138" i="7"/>
  <c r="O154" i="7"/>
  <c r="N154" i="7"/>
  <c r="M154" i="7"/>
  <c r="P69" i="7"/>
  <c r="L16" i="7" s="1"/>
  <c r="K16" i="7"/>
  <c r="Q69" i="7"/>
  <c r="M16" i="7" s="1"/>
  <c r="R69" i="7"/>
  <c r="N16" i="7" s="1"/>
  <c r="N98" i="7"/>
  <c r="J45" i="7" s="1"/>
  <c r="M98" i="7"/>
  <c r="I45" i="7" s="1"/>
  <c r="H45" i="7"/>
  <c r="O98" i="7"/>
  <c r="Q138" i="7" l="1"/>
  <c r="R138" i="7"/>
  <c r="P138" i="7"/>
  <c r="P154" i="7"/>
  <c r="R154" i="7"/>
  <c r="Q154" i="7"/>
  <c r="Q84" i="7"/>
  <c r="M31" i="7" s="1"/>
  <c r="P84" i="7"/>
  <c r="L31" i="7" s="1"/>
  <c r="K31" i="7"/>
  <c r="R84" i="7"/>
  <c r="N31" i="7" s="1"/>
  <c r="R131" i="7"/>
  <c r="Q131" i="7"/>
  <c r="P131" i="7"/>
  <c r="Q76" i="7"/>
  <c r="M23" i="7" s="1"/>
  <c r="P76" i="7"/>
  <c r="L23" i="7" s="1"/>
  <c r="K23" i="7"/>
  <c r="R76" i="7"/>
  <c r="N23" i="7" s="1"/>
  <c r="P159" i="7"/>
  <c r="R159" i="7"/>
  <c r="Q159" i="7"/>
  <c r="R149" i="7"/>
  <c r="Q149" i="7"/>
  <c r="P149" i="7"/>
  <c r="Q152" i="7"/>
  <c r="R152" i="7"/>
  <c r="P152" i="7"/>
  <c r="R75" i="7"/>
  <c r="N22" i="7" s="1"/>
  <c r="K22" i="7"/>
  <c r="Q75" i="7"/>
  <c r="M22" i="7" s="1"/>
  <c r="P75" i="7"/>
  <c r="L22" i="7" s="1"/>
  <c r="R79" i="7"/>
  <c r="N26" i="7" s="1"/>
  <c r="Q79" i="7"/>
  <c r="M26" i="7" s="1"/>
  <c r="K26" i="7"/>
  <c r="P79" i="7"/>
  <c r="L26" i="7" s="1"/>
  <c r="Q94" i="7"/>
  <c r="M41" i="7" s="1"/>
  <c r="K41" i="7"/>
  <c r="R94" i="7"/>
  <c r="N41" i="7" s="1"/>
  <c r="P94" i="7"/>
  <c r="L41" i="7" s="1"/>
  <c r="P77" i="7"/>
  <c r="L24" i="7" s="1"/>
  <c r="K24" i="7"/>
  <c r="Q77" i="7"/>
  <c r="M24" i="7" s="1"/>
  <c r="R77" i="7"/>
  <c r="N24" i="7" s="1"/>
  <c r="Q129" i="7"/>
  <c r="R129" i="7"/>
  <c r="P129" i="7"/>
  <c r="P89" i="7"/>
  <c r="L36" i="7" s="1"/>
  <c r="Q89" i="7"/>
  <c r="M36" i="7" s="1"/>
  <c r="K36" i="7"/>
  <c r="R89" i="7"/>
  <c r="N36" i="7" s="1"/>
  <c r="P96" i="7"/>
  <c r="L43" i="7" s="1"/>
  <c r="K43" i="7"/>
  <c r="Q96" i="7"/>
  <c r="M43" i="7" s="1"/>
  <c r="R96" i="7"/>
  <c r="N43" i="7" s="1"/>
  <c r="Q142" i="7"/>
  <c r="P142" i="7"/>
  <c r="R142" i="7"/>
  <c r="R133" i="7"/>
  <c r="Q133" i="7"/>
  <c r="P133" i="7"/>
  <c r="R140" i="7"/>
  <c r="Q140" i="7"/>
  <c r="P140" i="7"/>
  <c r="Q98" i="7"/>
  <c r="M45" i="7" s="1"/>
  <c r="K45" i="7"/>
  <c r="P98" i="7"/>
  <c r="L45" i="7" s="1"/>
  <c r="R98" i="7"/>
  <c r="N45" i="7" s="1"/>
  <c r="Q88" i="7"/>
  <c r="M35" i="7" s="1"/>
  <c r="R88" i="7"/>
  <c r="N35" i="7" s="1"/>
  <c r="P88" i="7"/>
  <c r="L35" i="7" s="1"/>
  <c r="K35" i="7"/>
  <c r="Q139" i="7"/>
  <c r="P139" i="7"/>
  <c r="R139" i="7"/>
  <c r="R147" i="7"/>
  <c r="P147" i="7"/>
  <c r="Q147" i="7"/>
  <c r="Q135" i="7"/>
  <c r="P135" i="7"/>
  <c r="R135" i="7"/>
  <c r="Q86" i="7"/>
  <c r="M33" i="7" s="1"/>
  <c r="K33" i="7"/>
  <c r="R86" i="7"/>
  <c r="N33" i="7" s="1"/>
  <c r="P86" i="7"/>
  <c r="L33" i="7" s="1"/>
  <c r="P151" i="7"/>
  <c r="R151" i="7"/>
  <c r="Q151" i="7"/>
  <c r="R91" i="7"/>
  <c r="N38" i="7" s="1"/>
  <c r="K38" i="7"/>
  <c r="Q91" i="7"/>
  <c r="M38" i="7" s="1"/>
  <c r="P91" i="7"/>
  <c r="L38" i="7" s="1"/>
  <c r="Q156" i="7"/>
  <c r="P156" i="7"/>
  <c r="R156" i="7"/>
  <c r="Q66" i="7"/>
  <c r="M13" i="7" s="1"/>
  <c r="P66" i="7"/>
  <c r="L13" i="7" s="1"/>
  <c r="R66" i="7"/>
  <c r="N13" i="7" s="1"/>
  <c r="K13" i="7"/>
  <c r="Q70" i="7"/>
  <c r="M17" i="7" s="1"/>
  <c r="R70" i="7"/>
  <c r="N17" i="7" s="1"/>
  <c r="K17" i="7"/>
  <c r="P70" i="7"/>
  <c r="L17" i="7" s="1"/>
  <c r="R87" i="7"/>
  <c r="N34" i="7" s="1"/>
  <c r="K34" i="7"/>
  <c r="Q87" i="7"/>
  <c r="M34" i="7" s="1"/>
  <c r="P87" i="7"/>
  <c r="L34" i="7" s="1"/>
  <c r="Q74" i="7"/>
  <c r="M21" i="7" s="1"/>
  <c r="R74" i="7"/>
  <c r="N21" i="7" s="1"/>
  <c r="K21" i="7"/>
  <c r="P74" i="7"/>
  <c r="L21" i="7" s="1"/>
  <c r="P93" i="7"/>
  <c r="L40" i="7" s="1"/>
  <c r="K40" i="7"/>
  <c r="Q93" i="7"/>
  <c r="M40" i="7" s="1"/>
  <c r="R93" i="7"/>
  <c r="N40" i="7" s="1"/>
  <c r="P157" i="7"/>
  <c r="Q157" i="7"/>
  <c r="R157" i="7"/>
  <c r="Q161" i="7"/>
  <c r="R161" i="7"/>
  <c r="P161" i="7"/>
  <c r="Q68" i="7"/>
  <c r="M15" i="7" s="1"/>
  <c r="P68" i="7"/>
  <c r="L15" i="7" s="1"/>
  <c r="K15" i="7"/>
  <c r="R68" i="7"/>
  <c r="N15" i="7" s="1"/>
  <c r="Q137" i="7"/>
  <c r="P137" i="7"/>
  <c r="R137" i="7"/>
  <c r="R130" i="7"/>
  <c r="Q130" i="7"/>
  <c r="P130" i="7"/>
  <c r="Q72" i="7"/>
  <c r="M19" i="7" s="1"/>
  <c r="R72" i="7"/>
  <c r="N19" i="7" s="1"/>
  <c r="P72" i="7"/>
  <c r="L19" i="7" s="1"/>
  <c r="K19" i="7"/>
  <c r="R67" i="7"/>
  <c r="N14" i="7" s="1"/>
  <c r="Q67" i="7"/>
  <c r="M14" i="7" s="1"/>
  <c r="K14" i="7"/>
  <c r="P67" i="7"/>
  <c r="L14" i="7" s="1"/>
  <c r="P150" i="7"/>
  <c r="R150" i="7"/>
  <c r="Q150" i="7"/>
</calcChain>
</file>

<file path=xl/sharedStrings.xml><?xml version="1.0" encoding="utf-8"?>
<sst xmlns="http://schemas.openxmlformats.org/spreadsheetml/2006/main" count="1836" uniqueCount="178">
  <si>
    <t xml:space="preserve">YEAR </t>
  </si>
  <si>
    <t>OB</t>
  </si>
  <si>
    <t>JAN</t>
  </si>
  <si>
    <t>FEB</t>
  </si>
  <si>
    <t>MAR</t>
  </si>
  <si>
    <t>APR</t>
  </si>
  <si>
    <t>MAY</t>
  </si>
  <si>
    <t>JUN</t>
  </si>
  <si>
    <t>JUL</t>
  </si>
  <si>
    <t>AUG</t>
  </si>
  <si>
    <t>SEP</t>
  </si>
  <si>
    <t>OCT</t>
  </si>
  <si>
    <t>NOV</t>
  </si>
  <si>
    <t>DEC</t>
  </si>
  <si>
    <t>YEAR</t>
  </si>
  <si>
    <t>YES</t>
  </si>
  <si>
    <t>NO</t>
  </si>
  <si>
    <t>MONTH OF CHANGE</t>
  </si>
  <si>
    <t xml:space="preserve">w?Apof;g ;wkgsh ;kb </t>
  </si>
  <si>
    <t xml:space="preserve"> $ ;wkgsh dk wjhBk</t>
  </si>
  <si>
    <t xml:space="preserve">foNkfJow?AN $ fsnkr gZso nkfd ekoB ;ehw dh w?ApofPg dh ;wkgsh d/ wjhB/ d/ nzs sZe </t>
  </si>
  <si>
    <t>RATE OF INTEREST %</t>
  </si>
  <si>
    <t>NEW RATE OF INTEREST %</t>
  </si>
  <si>
    <t>USE DROPDOWN</t>
  </si>
  <si>
    <t xml:space="preserve"> gqsh wjhBk</t>
  </si>
  <si>
    <t xml:space="preserve">Year of subscription </t>
  </si>
  <si>
    <t>PREPARED BY : M.L.SINGLA. PRINCIPAL,PATIALA, 09592300794, mlsingla1008@gmail.com</t>
  </si>
  <si>
    <r>
      <t xml:space="preserve">SUBSCRIPTION UNIT RATE            </t>
    </r>
    <r>
      <rPr>
        <b/>
        <sz val="10"/>
        <color indexed="28"/>
        <rFont val="Arial"/>
        <family val="2"/>
      </rPr>
      <t>(USE DROPDOWN)</t>
    </r>
  </si>
  <si>
    <r>
      <t xml:space="preserve">RATE OF INTEREST CHANGED DURING THE YEAR. </t>
    </r>
    <r>
      <rPr>
        <b/>
        <sz val="10"/>
        <color indexed="28"/>
        <rFont val="Arial"/>
        <family val="2"/>
      </rPr>
      <t>(USE DROPDOWN)</t>
    </r>
  </si>
  <si>
    <t xml:space="preserve">;koDh (N/pb) gzikp oki ;oekoh eowukoh ;w{fje phwk ;ehw, 1982 </t>
  </si>
  <si>
    <t xml:space="preserve"> dh do s/ nzPdkB (;p;feqPgPB) eoB tkb/ w?Apo dh/ pZus ykfsnK ftZu  iwK jB</t>
  </si>
  <si>
    <t xml:space="preserve">GIS TABLE CALCULATOR FOR RS.10 &amp; RS.15. FILL YELLOW CELLS ONLY. USE DROPDOWN.                                                                                </t>
  </si>
  <si>
    <t xml:space="preserve">SUBSCRIPTION UNIT RATE          </t>
  </si>
  <si>
    <t>SELECT UNIT RATE</t>
  </si>
  <si>
    <t xml:space="preserve">USE DROPDOWN       </t>
  </si>
  <si>
    <t xml:space="preserve">SELECT DESIRED  YEAR </t>
  </si>
  <si>
    <t xml:space="preserve">GIS TABLE CALCULATOR FOR RS.10 &amp; RS.15. FILL YELLOW CELLS ONLY. USE DROPDOWN      </t>
  </si>
  <si>
    <r>
      <t xml:space="preserve">RATE OF INTEREST CHANGED DURING THE YEAR. ( </t>
    </r>
    <r>
      <rPr>
        <b/>
        <sz val="8"/>
        <color indexed="28"/>
        <rFont val="Arial"/>
        <family val="2"/>
      </rPr>
      <t xml:space="preserve">USE DROPDOWN)      </t>
    </r>
  </si>
  <si>
    <r>
      <t>MONTH OF CHANGE.</t>
    </r>
    <r>
      <rPr>
        <b/>
        <sz val="8"/>
        <color indexed="28"/>
        <rFont val="Arial"/>
        <family val="2"/>
      </rPr>
      <t xml:space="preserve"> (USE DROPDOWN)     </t>
    </r>
    <r>
      <rPr>
        <b/>
        <sz val="11"/>
        <color indexed="28"/>
        <rFont val="Arial"/>
        <family val="2"/>
      </rPr>
      <t xml:space="preserve"> </t>
    </r>
  </si>
  <si>
    <t xml:space="preserve"> gqsh wjhBk dh do s/ nzPdkB (;p;feqPgPB) eoB tkb/ w?Apo dh/ pZus ykfsnK ftZu  iwK jB</t>
  </si>
  <si>
    <t xml:space="preserve">Year Of Subscription </t>
  </si>
  <si>
    <t>OFFICE</t>
  </si>
  <si>
    <t>EMPLOYEE SR NO.</t>
  </si>
  <si>
    <t>Account No.</t>
  </si>
  <si>
    <t>Name of subscriber</t>
  </si>
  <si>
    <t>Designation</t>
  </si>
  <si>
    <t>SUB.</t>
  </si>
  <si>
    <t>-</t>
  </si>
  <si>
    <t>NAME OF EMPLOYEE</t>
  </si>
  <si>
    <t>Form G.I.  NO. 11</t>
  </si>
  <si>
    <t xml:space="preserve">Saving Fund / Insurance Fund Subscription account for the period   </t>
  </si>
  <si>
    <t>TO</t>
  </si>
  <si>
    <t>31/12/13</t>
  </si>
  <si>
    <t>1)</t>
  </si>
  <si>
    <t>Account No. :</t>
  </si>
  <si>
    <t>2)</t>
  </si>
  <si>
    <t>Group Of Service :</t>
  </si>
  <si>
    <t>3)</t>
  </si>
  <si>
    <t>Name of Employee:</t>
  </si>
  <si>
    <t>Designation :</t>
  </si>
  <si>
    <t>4)</t>
  </si>
  <si>
    <t>Date of Membership:</t>
  </si>
  <si>
    <t>5)</t>
  </si>
  <si>
    <t>Subscription :</t>
  </si>
  <si>
    <t>PAY Month</t>
  </si>
  <si>
    <t xml:space="preserve">T. V.No </t>
  </si>
  <si>
    <t xml:space="preserve"> Date</t>
  </si>
  <si>
    <t xml:space="preserve">Subscription </t>
  </si>
  <si>
    <t xml:space="preserve">Total </t>
  </si>
  <si>
    <t>6)</t>
  </si>
  <si>
    <t>Amount of Subscription transferred to the  insurance Fund :</t>
  </si>
  <si>
    <t>7)</t>
  </si>
  <si>
    <t>Amount of subscription credited to the saving Fund during the current year :</t>
  </si>
  <si>
    <t>8)</t>
  </si>
  <si>
    <t>Opening balance of the  Saving Fund :</t>
  </si>
  <si>
    <t xml:space="preserve">TOTAL </t>
  </si>
  <si>
    <t>9)</t>
  </si>
  <si>
    <t>10)</t>
  </si>
  <si>
    <t>11)</t>
  </si>
  <si>
    <t>Payment if any made during the year to the employee :</t>
  </si>
  <si>
    <t>NIL</t>
  </si>
  <si>
    <t>a) from the Saving Fund :</t>
  </si>
  <si>
    <t>b) from the insurance Fund :</t>
  </si>
  <si>
    <t>DATE:</t>
  </si>
  <si>
    <t>DRAWING &amp; DISBURSING OFFICER</t>
  </si>
  <si>
    <t>D</t>
  </si>
  <si>
    <t>C</t>
  </si>
  <si>
    <t>B</t>
  </si>
  <si>
    <t>A</t>
  </si>
  <si>
    <t>Form G.I.  NO. 12</t>
  </si>
  <si>
    <t>ANNUAL STATEMENT OF GROUP INSURANCE SCHEME ACCOUNT</t>
  </si>
  <si>
    <t>Opening Balance</t>
  </si>
  <si>
    <t>Amount credited to the saving fund during the year</t>
  </si>
  <si>
    <t>Interest allowed during the year</t>
  </si>
  <si>
    <t>Total amount</t>
  </si>
  <si>
    <t>LACS</t>
  </si>
  <si>
    <t>TEN  THOUS</t>
  </si>
  <si>
    <t>THOU</t>
  </si>
  <si>
    <t>HUND</t>
  </si>
  <si>
    <t>TENS</t>
  </si>
  <si>
    <t>ONES</t>
  </si>
  <si>
    <t xml:space="preserve"> </t>
  </si>
  <si>
    <t xml:space="preserve">ONE </t>
  </si>
  <si>
    <t xml:space="preserve">TEN </t>
  </si>
  <si>
    <t xml:space="preserve">TWO </t>
  </si>
  <si>
    <t xml:space="preserve">TWENTY </t>
  </si>
  <si>
    <t>ONLY)</t>
  </si>
  <si>
    <t xml:space="preserve">THREE </t>
  </si>
  <si>
    <t xml:space="preserve">THIRTY </t>
  </si>
  <si>
    <t xml:space="preserve">FOUR </t>
  </si>
  <si>
    <t xml:space="preserve">FORTY </t>
  </si>
  <si>
    <t xml:space="preserve">FIVE </t>
  </si>
  <si>
    <t xml:space="preserve">FIFTY </t>
  </si>
  <si>
    <t xml:space="preserve">SIX </t>
  </si>
  <si>
    <t xml:space="preserve">SIXTY </t>
  </si>
  <si>
    <t xml:space="preserve">SEVEN </t>
  </si>
  <si>
    <t xml:space="preserve">SEVENTY </t>
  </si>
  <si>
    <t>(Rs.</t>
  </si>
  <si>
    <t xml:space="preserve">EIGHT </t>
  </si>
  <si>
    <t xml:space="preserve">EIGHTY </t>
  </si>
  <si>
    <t xml:space="preserve">NINE </t>
  </si>
  <si>
    <t xml:space="preserve">NINETY </t>
  </si>
  <si>
    <t xml:space="preserve">ELEVEN </t>
  </si>
  <si>
    <t xml:space="preserve">TWELVE </t>
  </si>
  <si>
    <t xml:space="preserve">THIRTEEN </t>
  </si>
  <si>
    <t xml:space="preserve">FOURTEEN </t>
  </si>
  <si>
    <t xml:space="preserve">FIFTEEN </t>
  </si>
  <si>
    <t xml:space="preserve">SIXTEEN </t>
  </si>
  <si>
    <t xml:space="preserve">SEVENTEEN </t>
  </si>
  <si>
    <t xml:space="preserve">EIGHTEEN </t>
  </si>
  <si>
    <t xml:space="preserve">NINETEEN </t>
  </si>
  <si>
    <t>TWENTY</t>
  </si>
  <si>
    <t>TWENTY ONE</t>
  </si>
  <si>
    <t>TWENTY TWO</t>
  </si>
  <si>
    <t>TWENTY THREE</t>
  </si>
  <si>
    <t>TWENTY FOUR</t>
  </si>
  <si>
    <t>TWENTY FIVE</t>
  </si>
  <si>
    <t>TWENTY SIX</t>
  </si>
  <si>
    <t>TWENTY SEVEN</t>
  </si>
  <si>
    <t>TWENTY EIGHT</t>
  </si>
  <si>
    <t>TWENTY NINE</t>
  </si>
  <si>
    <t>THIRTY</t>
  </si>
  <si>
    <t>31/12/14</t>
  </si>
  <si>
    <t>31/12/15</t>
  </si>
  <si>
    <t>31/12/16</t>
  </si>
  <si>
    <t>31/12/17</t>
  </si>
  <si>
    <t>31/12/18</t>
  </si>
  <si>
    <t>31/12/19</t>
  </si>
  <si>
    <t>31/12/20</t>
  </si>
  <si>
    <t>31/12/21</t>
  </si>
  <si>
    <t>31/12/22</t>
  </si>
  <si>
    <t>31/12/23</t>
  </si>
  <si>
    <t>31/12/24</t>
  </si>
  <si>
    <t>31/12/25</t>
  </si>
  <si>
    <t>CLOSING MONTH</t>
  </si>
  <si>
    <t>SELECTED YEAR</t>
  </si>
  <si>
    <t xml:space="preserve">Interest allowed at the end of  </t>
  </si>
  <si>
    <t>on the Saving Fund Credits. :</t>
  </si>
  <si>
    <t>Closing balance of the Saving Fund at the end of</t>
  </si>
  <si>
    <t>SELECTED TABLE</t>
  </si>
  <si>
    <t>WRONG TABLE</t>
  </si>
  <si>
    <t>SELECT YEAR AND UNIT RATE FROM "COPY TABLE" SHEET FIRST . YOU MUST FILL 01/01/1990 SUB RATE ,IF APPLICABLE.</t>
  </si>
  <si>
    <r>
      <t xml:space="preserve">FILL YELLOW CELLS ONLY. USE DROPDOWN FOR YEAR. PROGRAMME BASED ON EMPLOYEE SR. NO. </t>
    </r>
    <r>
      <rPr>
        <b/>
        <sz val="11"/>
        <color indexed="10"/>
        <rFont val="Arial"/>
        <family val="2"/>
      </rPr>
      <t/>
    </r>
  </si>
  <si>
    <t>CLOSING MONTH.</t>
  </si>
  <si>
    <t xml:space="preserve"> FROM </t>
  </si>
  <si>
    <t>FILL RATES</t>
  </si>
  <si>
    <t xml:space="preserve">GIS TABLE CALCULATOR FOR RS.10 &amp; RS.15. FILL YELLOW CELLS ONLY. USE DROPDOWN   </t>
  </si>
  <si>
    <t>THIS PROGRAMME IS DEDICATED TO BIRTH CENTENARY OF HH ACHARYA TULSI.</t>
  </si>
  <si>
    <r>
      <t xml:space="preserve">  PREPARED BY : DR S.S.SANDHU, VET. OFFICER , BHATINDA,09888081091   &amp; M.L.SINGLA , PRINCIPAL ,PATIALA, 09592300794,                      </t>
    </r>
    <r>
      <rPr>
        <b/>
        <sz val="24"/>
        <color indexed="12"/>
        <rFont val="Arial"/>
        <family val="2"/>
      </rPr>
      <t xml:space="preserve"> </t>
    </r>
  </si>
  <si>
    <r>
      <t xml:space="preserve">FILL EMPLOYEE SR. NO. ONLY. USE DROPDOWN. GET LEDGER &amp; SLIP. </t>
    </r>
    <r>
      <rPr>
        <b/>
        <sz val="20"/>
        <color indexed="12"/>
        <rFont val="Arial"/>
        <family val="2"/>
      </rPr>
      <t xml:space="preserve"> </t>
    </r>
    <r>
      <rPr>
        <b/>
        <sz val="20"/>
        <color indexed="17"/>
        <rFont val="Arial"/>
        <family val="2"/>
      </rPr>
      <t>www.drsandhu26.in</t>
    </r>
  </si>
  <si>
    <r>
      <t xml:space="preserve">PREPARED BY : DR S.S.SANDHU, VET. OFFICER , BHATINDA,09888081091   &amp; M.L.SINGLA , PRINCIPAL ,PATIALA, 09592300794, </t>
    </r>
    <r>
      <rPr>
        <b/>
        <sz val="24"/>
        <color indexed="17"/>
        <rFont val="Arial"/>
        <family val="2"/>
      </rPr>
      <t>www.drsandhu26.in</t>
    </r>
  </si>
  <si>
    <t>Q1</t>
  </si>
  <si>
    <t>Q2</t>
  </si>
  <si>
    <t>Q3</t>
  </si>
  <si>
    <t>Q4</t>
  </si>
  <si>
    <t>ABC</t>
  </si>
  <si>
    <t>HARPREET KAUR</t>
  </si>
  <si>
    <t>MISTRESS</t>
  </si>
</sst>
</file>

<file path=xl/styles.xml><?xml version="1.0" encoding="utf-8"?>
<styleSheet xmlns="http://schemas.openxmlformats.org/spreadsheetml/2006/main" xmlns:mc="http://schemas.openxmlformats.org/markup-compatibility/2006" xmlns:x14ac="http://schemas.microsoft.com/office/spreadsheetml/2009/9/ac" mc:Ignorable="x14ac">
  <numFmts count="12">
    <numFmt numFmtId="164" formatCode="m/dd/yy;@"/>
    <numFmt numFmtId="165" formatCode="0.0%"/>
    <numFmt numFmtId="166" formatCode="0.0000"/>
    <numFmt numFmtId="167" formatCode="0.000"/>
    <numFmt numFmtId="168" formatCode="[$Rs.-4009]\ #,##0"/>
    <numFmt numFmtId="169" formatCode="[$ਰੁ-446]\ #,##0.00"/>
    <numFmt numFmtId="170" formatCode="0.0"/>
    <numFmt numFmtId="171" formatCode="[$Rs.-4009]\ #,##0.00"/>
    <numFmt numFmtId="172" formatCode="[$ਰੁ-446]\ #,##0"/>
    <numFmt numFmtId="173" formatCode="mm/dd/yy;@"/>
    <numFmt numFmtId="174" formatCode="dd\-mm\-yy;@"/>
    <numFmt numFmtId="175" formatCode="&quot;Rs.&quot;#,##0_);[Red]\(&quot;Rs.&quot;#,##0\)"/>
  </numFmts>
  <fonts count="64" x14ac:knownFonts="1">
    <font>
      <sz val="11"/>
      <color theme="1"/>
      <name val="Calibri"/>
      <family val="2"/>
      <scheme val="minor"/>
    </font>
    <font>
      <u/>
      <sz val="10"/>
      <color indexed="12"/>
      <name val="Arial"/>
      <family val="2"/>
    </font>
    <font>
      <b/>
      <sz val="12"/>
      <name val="Arial"/>
      <family val="2"/>
    </font>
    <font>
      <sz val="12"/>
      <name val="Arial"/>
      <family val="2"/>
    </font>
    <font>
      <b/>
      <sz val="11"/>
      <name val="Asees"/>
    </font>
    <font>
      <b/>
      <sz val="11"/>
      <name val="Arial"/>
      <family val="2"/>
    </font>
    <font>
      <b/>
      <sz val="14"/>
      <name val="Arial"/>
      <family val="2"/>
    </font>
    <font>
      <b/>
      <sz val="10"/>
      <color indexed="28"/>
      <name val="Arial"/>
      <family val="2"/>
    </font>
    <font>
      <b/>
      <sz val="12"/>
      <name val="Asees"/>
    </font>
    <font>
      <sz val="11"/>
      <name val="Arial"/>
      <family val="2"/>
    </font>
    <font>
      <b/>
      <sz val="8"/>
      <color indexed="28"/>
      <name val="Arial"/>
      <family val="2"/>
    </font>
    <font>
      <b/>
      <sz val="11"/>
      <color indexed="28"/>
      <name val="Arial"/>
      <family val="2"/>
    </font>
    <font>
      <sz val="14"/>
      <name val="Arial"/>
      <family val="2"/>
    </font>
    <font>
      <sz val="20"/>
      <name val="Arial"/>
      <family val="2"/>
    </font>
    <font>
      <b/>
      <sz val="18"/>
      <name val="Arial"/>
      <family val="2"/>
    </font>
    <font>
      <sz val="16"/>
      <name val="Arial"/>
      <family val="2"/>
    </font>
    <font>
      <b/>
      <sz val="16"/>
      <name val="Arial"/>
      <family val="2"/>
    </font>
    <font>
      <b/>
      <sz val="20"/>
      <name val="Arial"/>
      <family val="2"/>
    </font>
    <font>
      <b/>
      <sz val="22"/>
      <name val="Arial"/>
      <family val="2"/>
    </font>
    <font>
      <b/>
      <sz val="11"/>
      <color indexed="10"/>
      <name val="Arial"/>
      <family val="2"/>
    </font>
    <font>
      <sz val="26"/>
      <name val="Arial"/>
      <family val="2"/>
    </font>
    <font>
      <b/>
      <sz val="20"/>
      <color indexed="12"/>
      <name val="Arial"/>
      <family val="2"/>
    </font>
    <font>
      <b/>
      <sz val="24"/>
      <color indexed="12"/>
      <name val="Arial"/>
      <family val="2"/>
    </font>
    <font>
      <b/>
      <sz val="20"/>
      <color indexed="17"/>
      <name val="Arial"/>
      <family val="2"/>
    </font>
    <font>
      <b/>
      <sz val="24"/>
      <color indexed="17"/>
      <name val="Arial"/>
      <family val="2"/>
    </font>
    <font>
      <b/>
      <sz val="10"/>
      <name val="Arial"/>
      <family val="2"/>
    </font>
    <font>
      <sz val="11"/>
      <color theme="0"/>
      <name val="Calibri"/>
      <family val="2"/>
      <scheme val="minor"/>
    </font>
    <font>
      <sz val="12"/>
      <color rgb="FFFF0000"/>
      <name val="Arial"/>
      <family val="2"/>
    </font>
    <font>
      <sz val="11"/>
      <color theme="1"/>
      <name val="Arial"/>
      <family val="2"/>
    </font>
    <font>
      <sz val="12"/>
      <color theme="1"/>
      <name val="Arial"/>
      <family val="2"/>
    </font>
    <font>
      <b/>
      <sz val="12"/>
      <color theme="1"/>
      <name val="Arial"/>
      <family val="2"/>
    </font>
    <font>
      <sz val="12"/>
      <color theme="1"/>
      <name val="Calibri"/>
      <family val="2"/>
      <scheme val="minor"/>
    </font>
    <font>
      <sz val="18"/>
      <color rgb="FF660033"/>
      <name val="Arial"/>
      <family val="2"/>
    </font>
    <font>
      <sz val="14"/>
      <color theme="1"/>
      <name val="Arial"/>
      <family val="2"/>
    </font>
    <font>
      <b/>
      <sz val="8"/>
      <color rgb="FF660033"/>
      <name val="Arial"/>
      <family val="2"/>
    </font>
    <font>
      <b/>
      <sz val="16"/>
      <color rgb="FF660033"/>
      <name val="Arial"/>
      <family val="2"/>
    </font>
    <font>
      <sz val="11"/>
      <color theme="0"/>
      <name val="Arial"/>
      <family val="2"/>
    </font>
    <font>
      <sz val="12"/>
      <color theme="0"/>
      <name val="Arial"/>
      <family val="2"/>
    </font>
    <font>
      <u/>
      <sz val="12"/>
      <color theme="0"/>
      <name val="Arial"/>
      <family val="2"/>
    </font>
    <font>
      <b/>
      <sz val="12"/>
      <color theme="0"/>
      <name val="Arial"/>
      <family val="2"/>
    </font>
    <font>
      <b/>
      <sz val="12"/>
      <color rgb="FF660033"/>
      <name val="Arial"/>
      <family val="2"/>
    </font>
    <font>
      <sz val="11"/>
      <color rgb="FFFF0000"/>
      <name val="Arial"/>
      <family val="2"/>
    </font>
    <font>
      <b/>
      <sz val="18"/>
      <color rgb="FF660033"/>
      <name val="Arial"/>
      <family val="2"/>
    </font>
    <font>
      <b/>
      <sz val="12"/>
      <color rgb="FFFF0000"/>
      <name val="Arial"/>
      <family val="2"/>
    </font>
    <font>
      <sz val="11"/>
      <name val="Calibri"/>
      <family val="2"/>
      <scheme val="minor"/>
    </font>
    <font>
      <b/>
      <sz val="18"/>
      <color theme="1"/>
      <name val="Arial"/>
      <family val="2"/>
    </font>
    <font>
      <sz val="10"/>
      <color theme="0"/>
      <name val="Arial"/>
      <family val="2"/>
    </font>
    <font>
      <b/>
      <sz val="14"/>
      <color theme="0"/>
      <name val="Times New Roman"/>
      <family val="1"/>
    </font>
    <font>
      <b/>
      <sz val="14"/>
      <color theme="0"/>
      <name val="Arial"/>
      <family val="2"/>
    </font>
    <font>
      <sz val="14"/>
      <color theme="0"/>
      <name val="Arial"/>
      <family val="2"/>
    </font>
    <font>
      <sz val="8"/>
      <color theme="0"/>
      <name val="Arial"/>
      <family val="2"/>
    </font>
    <font>
      <sz val="26"/>
      <color theme="0"/>
      <name val="Arial"/>
      <family val="2"/>
    </font>
    <font>
      <b/>
      <sz val="10"/>
      <color rgb="FF660033"/>
      <name val="Arial"/>
      <family val="2"/>
    </font>
    <font>
      <b/>
      <sz val="9"/>
      <color rgb="FF660033"/>
      <name val="Arial"/>
      <family val="2"/>
    </font>
    <font>
      <b/>
      <sz val="11"/>
      <color rgb="FF660033"/>
      <name val="Arial"/>
      <family val="2"/>
    </font>
    <font>
      <sz val="72"/>
      <color rgb="FF00B050"/>
      <name val="Arial"/>
      <family val="2"/>
    </font>
    <font>
      <b/>
      <sz val="24"/>
      <color theme="1"/>
      <name val="Arial"/>
      <family val="2"/>
    </font>
    <font>
      <b/>
      <sz val="11"/>
      <color rgb="FF0000FF"/>
      <name val="Arial"/>
      <family val="2"/>
    </font>
    <font>
      <sz val="11"/>
      <color rgb="FF0000FF"/>
      <name val="Calibri"/>
      <family val="2"/>
      <scheme val="minor"/>
    </font>
    <font>
      <b/>
      <sz val="11"/>
      <color theme="1"/>
      <name val="Arial"/>
      <family val="2"/>
    </font>
    <font>
      <b/>
      <sz val="14"/>
      <color theme="1"/>
      <name val="Arial"/>
      <family val="2"/>
    </font>
    <font>
      <b/>
      <sz val="20"/>
      <color theme="1"/>
      <name val="Arial"/>
      <family val="2"/>
    </font>
    <font>
      <sz val="11"/>
      <color rgb="FFFF0000"/>
      <name val="Calibri"/>
      <family val="2"/>
      <scheme val="minor"/>
    </font>
    <font>
      <sz val="12"/>
      <name val="Calibri"/>
      <family val="2"/>
      <scheme val="minor"/>
    </font>
  </fonts>
  <fills count="12">
    <fill>
      <patternFill patternType="none"/>
    </fill>
    <fill>
      <patternFill patternType="gray125"/>
    </fill>
    <fill>
      <patternFill patternType="solid">
        <fgColor theme="0"/>
        <bgColor indexed="64"/>
      </patternFill>
    </fill>
    <fill>
      <gradientFill degree="90">
        <stop position="0">
          <color theme="6" tint="0.59999389629810485"/>
        </stop>
        <stop position="1">
          <color theme="9" tint="0.80001220740379042"/>
        </stop>
      </gradientFill>
    </fill>
    <fill>
      <patternFill patternType="solid">
        <fgColor rgb="FFFFFFCC"/>
        <bgColor indexed="64"/>
      </patternFill>
    </fill>
    <fill>
      <patternFill patternType="solid">
        <fgColor rgb="FFFFFFCC"/>
        <bgColor indexed="11"/>
      </patternFill>
    </fill>
    <fill>
      <patternFill patternType="solid">
        <fgColor rgb="FFFF9900"/>
        <bgColor indexed="64"/>
      </patternFill>
    </fill>
    <fill>
      <patternFill patternType="solid">
        <fgColor theme="6" tint="0.79998168889431442"/>
        <bgColor indexed="64"/>
      </patternFill>
    </fill>
    <fill>
      <patternFill patternType="solid">
        <fgColor theme="6" tint="0.79998168889431442"/>
        <bgColor indexed="11"/>
      </patternFill>
    </fill>
    <fill>
      <gradientFill degree="90">
        <stop position="0">
          <color theme="9" tint="0.59999389629810485"/>
        </stop>
        <stop position="1">
          <color theme="6" tint="0.59999389629810485"/>
        </stop>
      </gradientFill>
    </fill>
    <fill>
      <patternFill patternType="solid">
        <fgColor rgb="FFFFFF66"/>
        <bgColor indexed="64"/>
      </patternFill>
    </fill>
    <fill>
      <gradientFill degree="90">
        <stop position="0">
          <color theme="9" tint="0.59999389629810485"/>
        </stop>
        <stop position="1">
          <color theme="6" tint="0.40000610370189521"/>
        </stop>
      </gradientFill>
    </fill>
  </fills>
  <borders count="42">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thin">
        <color indexed="64"/>
      </top>
      <bottom/>
      <diagonal/>
    </border>
    <border>
      <left/>
      <right/>
      <top/>
      <bottom style="medium">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thin">
        <color indexed="64"/>
      </bottom>
      <diagonal/>
    </border>
    <border>
      <left style="thin">
        <color indexed="64"/>
      </left>
      <right style="medium">
        <color indexed="64"/>
      </right>
      <top/>
      <bottom/>
      <diagonal/>
    </border>
    <border>
      <left style="thin">
        <color indexed="64"/>
      </left>
      <right/>
      <top/>
      <bottom style="thin">
        <color indexed="64"/>
      </bottom>
      <diagonal/>
    </border>
    <border>
      <left/>
      <right style="thin">
        <color indexed="64"/>
      </right>
      <top/>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diagonal/>
    </border>
    <border>
      <left/>
      <right style="thin">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xf numFmtId="0" fontId="1" fillId="0" borderId="0" applyNumberFormat="0" applyFill="0" applyBorder="0" applyAlignment="0" applyProtection="0">
      <alignment vertical="top"/>
      <protection locked="0"/>
    </xf>
  </cellStyleXfs>
  <cellXfs count="458">
    <xf numFmtId="0" fontId="0" fillId="0" borderId="0" xfId="0"/>
    <xf numFmtId="0" fontId="3" fillId="2" borderId="0" xfId="0" applyFont="1" applyFill="1" applyProtection="1">
      <protection hidden="1"/>
    </xf>
    <xf numFmtId="0" fontId="27" fillId="2" borderId="0" xfId="0" applyFont="1" applyFill="1" applyProtection="1">
      <protection hidden="1"/>
    </xf>
    <xf numFmtId="1" fontId="27" fillId="2" borderId="0" xfId="0" applyNumberFormat="1" applyFont="1" applyFill="1" applyProtection="1">
      <protection hidden="1"/>
    </xf>
    <xf numFmtId="0" fontId="28" fillId="0" borderId="0" xfId="0" applyFont="1" applyProtection="1">
      <protection hidden="1"/>
    </xf>
    <xf numFmtId="0" fontId="0" fillId="0" borderId="0" xfId="0" applyFont="1" applyProtection="1">
      <protection hidden="1"/>
    </xf>
    <xf numFmtId="0" fontId="5" fillId="0" borderId="0" xfId="0" applyFont="1" applyAlignment="1" applyProtection="1">
      <alignment vertical="center" wrapText="1"/>
      <protection hidden="1"/>
    </xf>
    <xf numFmtId="0" fontId="5" fillId="0" borderId="0" xfId="0" applyFont="1" applyBorder="1" applyAlignment="1" applyProtection="1">
      <alignment vertical="center" wrapText="1"/>
      <protection hidden="1"/>
    </xf>
    <xf numFmtId="169" fontId="6" fillId="0" borderId="0" xfId="0" applyNumberFormat="1" applyFont="1" applyBorder="1" applyAlignment="1" applyProtection="1">
      <alignment horizontal="right" vertical="center" wrapText="1"/>
      <protection hidden="1"/>
    </xf>
    <xf numFmtId="0" fontId="4" fillId="0" borderId="0" xfId="0" applyFont="1" applyBorder="1" applyAlignment="1" applyProtection="1">
      <alignment vertical="center" wrapText="1"/>
      <protection hidden="1"/>
    </xf>
    <xf numFmtId="0" fontId="6" fillId="0" borderId="0" xfId="0" applyFont="1" applyBorder="1" applyAlignment="1" applyProtection="1">
      <alignment vertical="center" wrapText="1"/>
      <protection hidden="1"/>
    </xf>
    <xf numFmtId="0" fontId="29" fillId="0" borderId="1" xfId="0" applyFont="1" applyBorder="1" applyAlignment="1" applyProtection="1">
      <alignment horizontal="center" vertical="center"/>
      <protection hidden="1"/>
    </xf>
    <xf numFmtId="0" fontId="29" fillId="0" borderId="0" xfId="0" applyFont="1" applyProtection="1">
      <protection hidden="1"/>
    </xf>
    <xf numFmtId="1" fontId="29" fillId="0" borderId="0" xfId="0" applyNumberFormat="1" applyFont="1" applyBorder="1" applyAlignment="1" applyProtection="1">
      <alignment horizontal="center" vertical="center"/>
      <protection hidden="1"/>
    </xf>
    <xf numFmtId="164" fontId="2" fillId="0" borderId="1" xfId="0" applyNumberFormat="1" applyFont="1" applyBorder="1" applyAlignment="1" applyProtection="1">
      <alignment horizontal="center" vertical="center"/>
      <protection hidden="1"/>
    </xf>
    <xf numFmtId="1" fontId="30" fillId="0" borderId="1" xfId="0" applyNumberFormat="1" applyFont="1" applyBorder="1" applyAlignment="1" applyProtection="1">
      <alignment horizontal="center" vertical="center"/>
      <protection hidden="1"/>
    </xf>
    <xf numFmtId="1" fontId="30" fillId="0" borderId="1" xfId="0" applyNumberFormat="1" applyFont="1" applyBorder="1" applyAlignment="1" applyProtection="1">
      <alignment horizontal="center"/>
      <protection hidden="1"/>
    </xf>
    <xf numFmtId="0" fontId="2" fillId="0" borderId="1" xfId="0" applyFont="1" applyBorder="1" applyAlignment="1" applyProtection="1">
      <alignment horizontal="center" wrapText="1"/>
      <protection hidden="1"/>
    </xf>
    <xf numFmtId="0" fontId="30" fillId="0" borderId="2" xfId="0" applyFont="1" applyBorder="1" applyAlignment="1" applyProtection="1">
      <alignment horizontal="center" vertical="center"/>
      <protection hidden="1"/>
    </xf>
    <xf numFmtId="0" fontId="30" fillId="0" borderId="1" xfId="0" applyFont="1" applyBorder="1" applyAlignment="1" applyProtection="1">
      <alignment horizontal="center" vertical="center"/>
      <protection hidden="1"/>
    </xf>
    <xf numFmtId="0" fontId="31" fillId="0" borderId="0" xfId="0" applyFont="1" applyProtection="1">
      <protection hidden="1"/>
    </xf>
    <xf numFmtId="0" fontId="2" fillId="0" borderId="0" xfId="0" applyFont="1" applyAlignment="1" applyProtection="1">
      <alignment vertical="center" wrapText="1"/>
      <protection hidden="1"/>
    </xf>
    <xf numFmtId="0" fontId="8" fillId="0" borderId="0" xfId="0" applyFont="1" applyAlignment="1" applyProtection="1">
      <alignment vertical="center"/>
      <protection hidden="1"/>
    </xf>
    <xf numFmtId="0" fontId="8" fillId="0" borderId="0" xfId="0" applyFont="1" applyBorder="1" applyAlignment="1" applyProtection="1">
      <alignment horizontal="left" vertical="center"/>
      <protection hidden="1"/>
    </xf>
    <xf numFmtId="0" fontId="2" fillId="0" borderId="0" xfId="0" applyFont="1" applyBorder="1" applyAlignment="1" applyProtection="1">
      <alignment vertical="center" wrapText="1"/>
      <protection hidden="1"/>
    </xf>
    <xf numFmtId="0" fontId="8" fillId="0" borderId="0" xfId="0" applyFont="1" applyBorder="1" applyAlignment="1" applyProtection="1">
      <alignment vertical="center"/>
      <protection hidden="1"/>
    </xf>
    <xf numFmtId="0" fontId="3" fillId="0" borderId="0" xfId="0" applyFont="1" applyBorder="1" applyAlignment="1" applyProtection="1">
      <alignment wrapText="1"/>
      <protection hidden="1"/>
    </xf>
    <xf numFmtId="0" fontId="8" fillId="0" borderId="0" xfId="0" applyFont="1" applyBorder="1" applyAlignment="1" applyProtection="1">
      <alignment vertical="center" wrapText="1"/>
      <protection hidden="1"/>
    </xf>
    <xf numFmtId="0" fontId="32" fillId="3" borderId="3" xfId="0" applyFont="1" applyFill="1" applyBorder="1" applyAlignment="1" applyProtection="1">
      <alignment horizontal="center" vertical="center"/>
      <protection hidden="1"/>
    </xf>
    <xf numFmtId="0" fontId="33" fillId="3" borderId="0" xfId="0" applyFont="1" applyFill="1" applyBorder="1" applyAlignment="1" applyProtection="1">
      <alignment horizontal="left" vertical="center"/>
      <protection hidden="1"/>
    </xf>
    <xf numFmtId="0" fontId="28" fillId="3" borderId="0" xfId="0" applyFont="1" applyFill="1" applyBorder="1" applyProtection="1">
      <protection hidden="1"/>
    </xf>
    <xf numFmtId="0" fontId="34" fillId="3" borderId="0" xfId="0" applyFont="1" applyFill="1" applyBorder="1" applyAlignment="1" applyProtection="1">
      <alignment horizontal="center" wrapText="1"/>
      <protection hidden="1"/>
    </xf>
    <xf numFmtId="0" fontId="28" fillId="3" borderId="4" xfId="0" applyFont="1" applyFill="1" applyBorder="1" applyProtection="1">
      <protection hidden="1"/>
    </xf>
    <xf numFmtId="0" fontId="35" fillId="3" borderId="3" xfId="0" applyFont="1" applyFill="1" applyBorder="1" applyAlignment="1" applyProtection="1">
      <alignment horizontal="center" vertical="center"/>
      <protection hidden="1"/>
    </xf>
    <xf numFmtId="164" fontId="36" fillId="2" borderId="0" xfId="0" applyNumberFormat="1" applyFont="1" applyFill="1" applyBorder="1" applyProtection="1">
      <protection hidden="1"/>
    </xf>
    <xf numFmtId="0" fontId="36" fillId="2" borderId="0" xfId="0" applyFont="1" applyFill="1" applyBorder="1" applyProtection="1">
      <protection hidden="1"/>
    </xf>
    <xf numFmtId="0" fontId="37" fillId="2" borderId="0" xfId="0" applyFont="1" applyFill="1" applyBorder="1" applyProtection="1">
      <protection hidden="1"/>
    </xf>
    <xf numFmtId="0" fontId="38" fillId="2" borderId="0" xfId="1" applyFont="1" applyFill="1" applyBorder="1" applyAlignment="1" applyProtection="1">
      <protection hidden="1"/>
    </xf>
    <xf numFmtId="0" fontId="39" fillId="2" borderId="0" xfId="0" applyFont="1" applyFill="1" applyBorder="1" applyProtection="1">
      <protection hidden="1"/>
    </xf>
    <xf numFmtId="165" fontId="39" fillId="2" borderId="0" xfId="0" applyNumberFormat="1" applyFont="1" applyFill="1" applyBorder="1" applyProtection="1">
      <protection hidden="1"/>
    </xf>
    <xf numFmtId="10" fontId="37" fillId="2" borderId="0" xfId="0" applyNumberFormat="1" applyFont="1" applyFill="1" applyBorder="1" applyProtection="1">
      <protection hidden="1"/>
    </xf>
    <xf numFmtId="167" fontId="37" fillId="2" borderId="0" xfId="0" applyNumberFormat="1" applyFont="1" applyFill="1" applyBorder="1" applyAlignment="1" applyProtection="1">
      <alignment horizontal="center" vertical="center"/>
      <protection hidden="1"/>
    </xf>
    <xf numFmtId="167" fontId="37" fillId="2" borderId="0" xfId="0" applyNumberFormat="1" applyFont="1" applyFill="1" applyBorder="1" applyAlignment="1" applyProtection="1">
      <alignment horizontal="center"/>
      <protection hidden="1"/>
    </xf>
    <xf numFmtId="0" fontId="37" fillId="2" borderId="0" xfId="0" applyFont="1" applyFill="1" applyBorder="1" applyAlignment="1" applyProtection="1">
      <alignment horizontal="center"/>
      <protection hidden="1"/>
    </xf>
    <xf numFmtId="166" fontId="37" fillId="2" borderId="0" xfId="0" applyNumberFormat="1" applyFont="1" applyFill="1" applyBorder="1" applyProtection="1">
      <protection hidden="1"/>
    </xf>
    <xf numFmtId="0" fontId="37" fillId="2" borderId="0" xfId="0" applyFont="1" applyFill="1" applyBorder="1" applyAlignment="1" applyProtection="1">
      <alignment horizontal="center" vertical="center"/>
      <protection hidden="1"/>
    </xf>
    <xf numFmtId="164" fontId="37" fillId="2" borderId="0" xfId="0" applyNumberFormat="1" applyFont="1" applyFill="1" applyBorder="1" applyAlignment="1" applyProtection="1">
      <alignment horizontal="center" vertical="center"/>
      <protection hidden="1"/>
    </xf>
    <xf numFmtId="167" fontId="36" fillId="2" borderId="0" xfId="0" applyNumberFormat="1" applyFont="1" applyFill="1" applyBorder="1" applyProtection="1">
      <protection hidden="1"/>
    </xf>
    <xf numFmtId="0" fontId="36" fillId="2" borderId="0" xfId="0" applyFont="1" applyFill="1" applyBorder="1" applyAlignment="1" applyProtection="1">
      <alignment horizontal="center" vertical="center"/>
      <protection hidden="1"/>
    </xf>
    <xf numFmtId="2" fontId="36" fillId="2" borderId="0" xfId="0" applyNumberFormat="1" applyFont="1" applyFill="1" applyBorder="1" applyAlignment="1" applyProtection="1">
      <alignment horizontal="center" vertical="center"/>
      <protection hidden="1"/>
    </xf>
    <xf numFmtId="164" fontId="39" fillId="2" borderId="0" xfId="0" applyNumberFormat="1" applyFont="1" applyFill="1" applyBorder="1" applyAlignment="1" applyProtection="1">
      <alignment horizontal="center" vertical="center"/>
      <protection hidden="1"/>
    </xf>
    <xf numFmtId="1" fontId="39" fillId="2" borderId="0" xfId="0" applyNumberFormat="1" applyFont="1" applyFill="1" applyBorder="1" applyAlignment="1" applyProtection="1">
      <alignment horizontal="center" vertical="center"/>
      <protection hidden="1"/>
    </xf>
    <xf numFmtId="0" fontId="39" fillId="2" borderId="0" xfId="0" applyFont="1" applyFill="1" applyBorder="1" applyAlignment="1" applyProtection="1">
      <alignment horizontal="center"/>
      <protection hidden="1"/>
    </xf>
    <xf numFmtId="0" fontId="9" fillId="0" borderId="0" xfId="0" applyFont="1" applyProtection="1">
      <protection hidden="1"/>
    </xf>
    <xf numFmtId="0" fontId="9" fillId="2" borderId="0" xfId="0" applyFont="1" applyFill="1" applyBorder="1" applyProtection="1">
      <protection hidden="1"/>
    </xf>
    <xf numFmtId="0" fontId="0" fillId="0" borderId="0" xfId="0" applyProtection="1">
      <protection hidden="1"/>
    </xf>
    <xf numFmtId="0" fontId="40" fillId="3" borderId="0" xfId="0" applyFont="1" applyFill="1" applyBorder="1" applyAlignment="1" applyProtection="1">
      <alignment horizontal="center" vertical="center"/>
      <protection hidden="1"/>
    </xf>
    <xf numFmtId="0" fontId="0" fillId="0" borderId="5" xfId="0" applyBorder="1" applyAlignment="1" applyProtection="1">
      <alignment horizontal="center"/>
      <protection hidden="1"/>
    </xf>
    <xf numFmtId="0" fontId="40" fillId="3" borderId="6" xfId="0" applyFont="1" applyFill="1" applyBorder="1" applyAlignment="1" applyProtection="1">
      <alignment horizontal="center" vertical="center" wrapText="1"/>
      <protection hidden="1"/>
    </xf>
    <xf numFmtId="168" fontId="41" fillId="4" borderId="7" xfId="0" applyNumberFormat="1" applyFont="1" applyFill="1" applyBorder="1" applyAlignment="1" applyProtection="1">
      <alignment horizontal="center" vertical="center" wrapText="1"/>
      <protection hidden="1"/>
    </xf>
    <xf numFmtId="168" fontId="40" fillId="3" borderId="6" xfId="0" applyNumberFormat="1" applyFont="1" applyFill="1" applyBorder="1" applyAlignment="1" applyProtection="1">
      <alignment horizontal="center" vertical="center" wrapText="1"/>
      <protection hidden="1"/>
    </xf>
    <xf numFmtId="170" fontId="42" fillId="5" borderId="8" xfId="0" applyNumberFormat="1" applyFont="1" applyFill="1" applyBorder="1" applyAlignment="1" applyProtection="1">
      <alignment horizontal="center" vertical="center"/>
      <protection locked="0"/>
    </xf>
    <xf numFmtId="170" fontId="42" fillId="5" borderId="6" xfId="0" applyNumberFormat="1" applyFont="1" applyFill="1" applyBorder="1" applyAlignment="1" applyProtection="1">
      <alignment horizontal="center" vertical="center"/>
      <protection locked="0"/>
    </xf>
    <xf numFmtId="0" fontId="42" fillId="5" borderId="9" xfId="0" applyFont="1" applyFill="1" applyBorder="1" applyAlignment="1" applyProtection="1">
      <alignment horizontal="center" vertical="center"/>
      <protection locked="0"/>
    </xf>
    <xf numFmtId="164" fontId="43" fillId="6" borderId="0" xfId="0" applyNumberFormat="1" applyFont="1" applyFill="1" applyBorder="1" applyAlignment="1" applyProtection="1">
      <alignment horizontal="center" vertical="center"/>
      <protection hidden="1"/>
    </xf>
    <xf numFmtId="0" fontId="2" fillId="7" borderId="0" xfId="0" applyFont="1" applyFill="1" applyAlignment="1" applyProtection="1">
      <alignment vertical="center" wrapText="1"/>
      <protection hidden="1"/>
    </xf>
    <xf numFmtId="0" fontId="8" fillId="7" borderId="0" xfId="0" applyFont="1" applyFill="1" applyAlignment="1" applyProtection="1">
      <alignment vertical="center"/>
      <protection hidden="1"/>
    </xf>
    <xf numFmtId="0" fontId="5" fillId="7" borderId="0" xfId="0" applyFont="1" applyFill="1" applyAlignment="1" applyProtection="1">
      <alignment vertical="center" wrapText="1"/>
      <protection hidden="1"/>
    </xf>
    <xf numFmtId="0" fontId="0" fillId="7" borderId="0" xfId="0" applyFont="1" applyFill="1" applyProtection="1">
      <protection hidden="1"/>
    </xf>
    <xf numFmtId="0" fontId="8" fillId="7" borderId="0" xfId="0" applyFont="1" applyFill="1" applyBorder="1" applyAlignment="1" applyProtection="1">
      <alignment horizontal="left" vertical="center"/>
      <protection hidden="1"/>
    </xf>
    <xf numFmtId="0" fontId="2" fillId="7" borderId="0" xfId="0" applyFont="1" applyFill="1" applyBorder="1" applyAlignment="1" applyProtection="1">
      <alignment vertical="center" wrapText="1"/>
      <protection hidden="1"/>
    </xf>
    <xf numFmtId="0" fontId="31" fillId="7" borderId="0" xfId="0" applyFont="1" applyFill="1" applyProtection="1">
      <protection hidden="1"/>
    </xf>
    <xf numFmtId="169" fontId="6" fillId="7" borderId="0" xfId="0" applyNumberFormat="1" applyFont="1" applyFill="1" applyBorder="1" applyAlignment="1" applyProtection="1">
      <alignment horizontal="left" vertical="center" wrapText="1"/>
      <protection hidden="1"/>
    </xf>
    <xf numFmtId="0" fontId="8" fillId="7" borderId="0" xfId="0" applyFont="1" applyFill="1" applyBorder="1" applyAlignment="1" applyProtection="1">
      <alignment vertical="center"/>
      <protection hidden="1"/>
    </xf>
    <xf numFmtId="0" fontId="5" fillId="7" borderId="0" xfId="0" applyFont="1" applyFill="1" applyBorder="1" applyAlignment="1" applyProtection="1">
      <alignment vertical="center" wrapText="1"/>
      <protection hidden="1"/>
    </xf>
    <xf numFmtId="0" fontId="8" fillId="7" borderId="0" xfId="0" applyFont="1" applyFill="1" applyBorder="1" applyAlignment="1" applyProtection="1">
      <alignment horizontal="center" vertical="center"/>
      <protection hidden="1"/>
    </xf>
    <xf numFmtId="0" fontId="8" fillId="7" borderId="0" xfId="0" applyFont="1" applyFill="1" applyBorder="1" applyAlignment="1" applyProtection="1">
      <alignment vertical="center" wrapText="1"/>
      <protection hidden="1"/>
    </xf>
    <xf numFmtId="0" fontId="6" fillId="7" borderId="0" xfId="0" applyFont="1" applyFill="1" applyBorder="1" applyAlignment="1" applyProtection="1">
      <alignment horizontal="center" vertical="center" wrapText="1"/>
      <protection hidden="1"/>
    </xf>
    <xf numFmtId="0" fontId="4" fillId="7" borderId="0" xfId="0" applyFont="1" applyFill="1" applyBorder="1" applyAlignment="1" applyProtection="1">
      <alignment vertical="center" wrapText="1"/>
      <protection hidden="1"/>
    </xf>
    <xf numFmtId="0" fontId="30" fillId="7" borderId="2" xfId="0" applyFont="1" applyFill="1" applyBorder="1" applyAlignment="1" applyProtection="1">
      <alignment horizontal="center" vertical="center"/>
      <protection hidden="1"/>
    </xf>
    <xf numFmtId="0" fontId="30" fillId="7" borderId="1" xfId="0" applyFont="1" applyFill="1" applyBorder="1" applyAlignment="1" applyProtection="1">
      <alignment horizontal="center" vertical="center"/>
      <protection hidden="1"/>
    </xf>
    <xf numFmtId="164" fontId="2" fillId="7" borderId="1" xfId="0" applyNumberFormat="1" applyFont="1" applyFill="1" applyBorder="1" applyAlignment="1" applyProtection="1">
      <alignment horizontal="center" vertical="center"/>
      <protection hidden="1"/>
    </xf>
    <xf numFmtId="1" fontId="30" fillId="7" borderId="1" xfId="0" applyNumberFormat="1" applyFont="1" applyFill="1" applyBorder="1" applyAlignment="1" applyProtection="1">
      <alignment horizontal="center" vertical="center"/>
      <protection hidden="1"/>
    </xf>
    <xf numFmtId="168" fontId="42" fillId="8" borderId="8" xfId="0" applyNumberFormat="1" applyFont="1" applyFill="1" applyBorder="1" applyAlignment="1" applyProtection="1">
      <alignment horizontal="center" vertical="center"/>
      <protection hidden="1"/>
    </xf>
    <xf numFmtId="170" fontId="42" fillId="8" borderId="8" xfId="0" applyNumberFormat="1" applyFont="1" applyFill="1" applyBorder="1" applyAlignment="1" applyProtection="1">
      <alignment horizontal="center" vertical="center"/>
      <protection hidden="1"/>
    </xf>
    <xf numFmtId="0" fontId="42" fillId="8" borderId="3" xfId="0" applyFont="1" applyFill="1" applyBorder="1" applyAlignment="1" applyProtection="1">
      <alignment horizontal="center" vertical="center"/>
      <protection hidden="1"/>
    </xf>
    <xf numFmtId="170" fontId="42" fillId="8" borderId="3" xfId="0" applyNumberFormat="1" applyFont="1" applyFill="1" applyBorder="1" applyAlignment="1" applyProtection="1">
      <alignment horizontal="center" vertical="center"/>
      <protection hidden="1"/>
    </xf>
    <xf numFmtId="0" fontId="35" fillId="8" borderId="3" xfId="0" applyFont="1" applyFill="1" applyBorder="1" applyAlignment="1" applyProtection="1">
      <alignment horizontal="center" vertical="center"/>
      <protection hidden="1"/>
    </xf>
    <xf numFmtId="0" fontId="42" fillId="8" borderId="8" xfId="0" applyFont="1" applyFill="1" applyBorder="1" applyAlignment="1" applyProtection="1">
      <alignment horizontal="center" vertical="center"/>
      <protection hidden="1"/>
    </xf>
    <xf numFmtId="0" fontId="40" fillId="8" borderId="0" xfId="0" applyFont="1" applyFill="1" applyBorder="1" applyAlignment="1" applyProtection="1">
      <alignment horizontal="center" vertical="center"/>
      <protection hidden="1"/>
    </xf>
    <xf numFmtId="0" fontId="42" fillId="5" borderId="6" xfId="0" applyFont="1" applyFill="1" applyBorder="1" applyAlignment="1" applyProtection="1">
      <alignment horizontal="center" vertical="center" wrapText="1"/>
      <protection locked="0"/>
    </xf>
    <xf numFmtId="1" fontId="30" fillId="7" borderId="2" xfId="0" applyNumberFormat="1" applyFont="1" applyFill="1" applyBorder="1" applyAlignment="1" applyProtection="1">
      <alignment horizontal="center" vertical="center"/>
      <protection hidden="1"/>
    </xf>
    <xf numFmtId="169" fontId="6" fillId="7" borderId="0" xfId="0" applyNumberFormat="1" applyFont="1" applyFill="1" applyBorder="1" applyAlignment="1" applyProtection="1">
      <alignment horizontal="right" vertical="center" wrapText="1"/>
      <protection hidden="1"/>
    </xf>
    <xf numFmtId="0" fontId="5" fillId="7" borderId="1" xfId="0" applyFont="1" applyFill="1" applyBorder="1" applyAlignment="1" applyProtection="1">
      <alignment horizontal="center" wrapText="1"/>
      <protection hidden="1"/>
    </xf>
    <xf numFmtId="164" fontId="39" fillId="0" borderId="10" xfId="0" applyNumberFormat="1" applyFont="1" applyBorder="1" applyAlignment="1" applyProtection="1">
      <alignment horizontal="center" vertical="center"/>
      <protection hidden="1"/>
    </xf>
    <xf numFmtId="1" fontId="39" fillId="0" borderId="10" xfId="0" applyNumberFormat="1" applyFont="1" applyBorder="1" applyAlignment="1" applyProtection="1">
      <alignment horizontal="center" vertical="center"/>
      <protection hidden="1"/>
    </xf>
    <xf numFmtId="0" fontId="37" fillId="2" borderId="0" xfId="0" applyFont="1" applyFill="1" applyProtection="1">
      <protection hidden="1"/>
    </xf>
    <xf numFmtId="0" fontId="36" fillId="0" borderId="0" xfId="0" applyFont="1" applyProtection="1">
      <protection hidden="1"/>
    </xf>
    <xf numFmtId="164" fontId="39" fillId="0" borderId="0" xfId="0" applyNumberFormat="1" applyFont="1" applyBorder="1" applyAlignment="1" applyProtection="1">
      <alignment horizontal="center" vertical="center"/>
      <protection hidden="1"/>
    </xf>
    <xf numFmtId="1" fontId="39" fillId="0" borderId="0" xfId="0" applyNumberFormat="1" applyFont="1" applyBorder="1" applyAlignment="1" applyProtection="1">
      <alignment horizontal="center" vertical="center"/>
      <protection hidden="1"/>
    </xf>
    <xf numFmtId="0" fontId="39" fillId="0" borderId="0" xfId="0" applyFont="1" applyBorder="1" applyAlignment="1" applyProtection="1">
      <alignment horizontal="center"/>
      <protection hidden="1"/>
    </xf>
    <xf numFmtId="166" fontId="36" fillId="2" borderId="0" xfId="0" applyNumberFormat="1" applyFont="1" applyFill="1" applyBorder="1" applyAlignment="1" applyProtection="1">
      <alignment horizontal="center"/>
      <protection hidden="1"/>
    </xf>
    <xf numFmtId="0" fontId="36" fillId="2" borderId="0" xfId="0" applyFont="1" applyFill="1" applyProtection="1">
      <protection hidden="1"/>
    </xf>
    <xf numFmtId="0" fontId="39" fillId="0" borderId="10" xfId="0" applyFont="1" applyBorder="1" applyAlignment="1" applyProtection="1">
      <alignment horizontal="center"/>
      <protection hidden="1"/>
    </xf>
    <xf numFmtId="1" fontId="2" fillId="7" borderId="2" xfId="0" applyNumberFormat="1" applyFont="1" applyFill="1" applyBorder="1" applyAlignment="1" applyProtection="1">
      <alignment horizontal="center" vertical="center"/>
      <protection hidden="1"/>
    </xf>
    <xf numFmtId="1" fontId="2" fillId="7" borderId="1" xfId="0" applyNumberFormat="1" applyFont="1" applyFill="1" applyBorder="1" applyAlignment="1" applyProtection="1">
      <alignment horizontal="center" vertical="center"/>
      <protection hidden="1"/>
    </xf>
    <xf numFmtId="0" fontId="44" fillId="0" borderId="0" xfId="0" applyFont="1" applyProtection="1">
      <protection hidden="1"/>
    </xf>
    <xf numFmtId="0" fontId="28" fillId="0" borderId="0" xfId="0" applyFont="1"/>
    <xf numFmtId="0" fontId="9" fillId="4" borderId="1" xfId="0" applyFont="1" applyFill="1" applyBorder="1" applyAlignment="1" applyProtection="1">
      <alignment horizontal="center" vertical="center"/>
      <protection locked="0"/>
    </xf>
    <xf numFmtId="173" fontId="28" fillId="4" borderId="1" xfId="0" applyNumberFormat="1" applyFont="1" applyFill="1" applyBorder="1" applyAlignment="1" applyProtection="1">
      <alignment horizontal="center" vertical="center"/>
      <protection locked="0"/>
    </xf>
    <xf numFmtId="168" fontId="28" fillId="4" borderId="1" xfId="0" applyNumberFormat="1" applyFont="1" applyFill="1" applyBorder="1" applyAlignment="1" applyProtection="1">
      <alignment horizontal="center" vertical="center"/>
      <protection locked="0"/>
    </xf>
    <xf numFmtId="0" fontId="28" fillId="0" borderId="0" xfId="0" applyFont="1" applyAlignment="1">
      <alignment horizontal="center" vertical="center"/>
    </xf>
    <xf numFmtId="0" fontId="9" fillId="4" borderId="1" xfId="0" applyFont="1" applyFill="1" applyBorder="1" applyAlignment="1" applyProtection="1">
      <alignment horizontal="center" vertical="center" wrapText="1"/>
      <protection locked="0"/>
    </xf>
    <xf numFmtId="0" fontId="28" fillId="4" borderId="1" xfId="0" applyFont="1" applyFill="1" applyBorder="1" applyAlignment="1" applyProtection="1">
      <alignment horizontal="center" vertical="center"/>
      <protection locked="0"/>
    </xf>
    <xf numFmtId="0" fontId="28" fillId="0" borderId="0" xfId="0" applyFont="1" applyBorder="1" applyProtection="1">
      <protection hidden="1"/>
    </xf>
    <xf numFmtId="0" fontId="45" fillId="0" borderId="4" xfId="0" applyFont="1" applyBorder="1" applyAlignment="1" applyProtection="1">
      <alignment vertical="center"/>
      <protection hidden="1"/>
    </xf>
    <xf numFmtId="0" fontId="28" fillId="0" borderId="4" xfId="0" applyFont="1" applyBorder="1" applyProtection="1">
      <protection hidden="1"/>
    </xf>
    <xf numFmtId="0" fontId="9" fillId="0" borderId="0" xfId="0" applyFont="1" applyAlignment="1" applyProtection="1">
      <alignment horizontal="right"/>
      <protection hidden="1"/>
    </xf>
    <xf numFmtId="0" fontId="28" fillId="0" borderId="12" xfId="0" applyFont="1" applyBorder="1" applyProtection="1">
      <protection hidden="1"/>
    </xf>
    <xf numFmtId="168" fontId="2" fillId="0" borderId="1" xfId="0" applyNumberFormat="1" applyFont="1" applyBorder="1" applyAlignment="1" applyProtection="1">
      <alignment horizontal="center" vertical="center"/>
      <protection hidden="1"/>
    </xf>
    <xf numFmtId="168" fontId="2" fillId="0" borderId="13" xfId="0" applyNumberFormat="1" applyFont="1" applyBorder="1" applyAlignment="1" applyProtection="1">
      <alignment horizontal="center" vertical="center"/>
      <protection hidden="1"/>
    </xf>
    <xf numFmtId="0" fontId="30" fillId="0" borderId="12" xfId="0" applyFont="1" applyBorder="1" applyAlignment="1" applyProtection="1">
      <alignment horizontal="center" vertical="center"/>
      <protection hidden="1"/>
    </xf>
    <xf numFmtId="0" fontId="30" fillId="0" borderId="0" xfId="0" applyFont="1" applyBorder="1" applyAlignment="1" applyProtection="1">
      <alignment horizontal="center" vertical="center"/>
      <protection hidden="1"/>
    </xf>
    <xf numFmtId="168" fontId="39" fillId="0" borderId="0" xfId="0" applyNumberFormat="1" applyFont="1" applyBorder="1" applyAlignment="1" applyProtection="1">
      <alignment horizontal="center" vertical="center"/>
      <protection hidden="1"/>
    </xf>
    <xf numFmtId="168" fontId="39" fillId="0" borderId="4" xfId="0" applyNumberFormat="1" applyFont="1" applyBorder="1" applyAlignment="1" applyProtection="1">
      <alignment horizontal="center" vertical="center"/>
      <protection hidden="1"/>
    </xf>
    <xf numFmtId="0" fontId="26" fillId="0" borderId="0" xfId="0" applyFont="1" applyBorder="1" applyProtection="1">
      <protection hidden="1"/>
    </xf>
    <xf numFmtId="0" fontId="26" fillId="0" borderId="0" xfId="0" quotePrefix="1" applyFont="1" applyBorder="1" applyAlignment="1" applyProtection="1">
      <alignment horizontal="left"/>
      <protection hidden="1"/>
    </xf>
    <xf numFmtId="0" fontId="26" fillId="0" borderId="0" xfId="0" applyFont="1" applyBorder="1" applyAlignment="1" applyProtection="1">
      <alignment horizontal="center"/>
      <protection hidden="1"/>
    </xf>
    <xf numFmtId="0" fontId="26" fillId="0" borderId="0" xfId="0" quotePrefix="1" applyFont="1" applyBorder="1" applyAlignment="1" applyProtection="1">
      <alignment horizontal="right"/>
      <protection hidden="1"/>
    </xf>
    <xf numFmtId="0" fontId="26" fillId="0" borderId="0" xfId="0" applyFont="1" applyBorder="1" applyAlignment="1" applyProtection="1">
      <alignment horizontal="left"/>
      <protection hidden="1"/>
    </xf>
    <xf numFmtId="0" fontId="46" fillId="0" borderId="0" xfId="0" quotePrefix="1" applyFont="1" applyBorder="1" applyAlignment="1" applyProtection="1">
      <alignment horizontal="left"/>
      <protection hidden="1"/>
    </xf>
    <xf numFmtId="175" fontId="47" fillId="0" borderId="0" xfId="0" applyNumberFormat="1" applyFont="1" applyBorder="1" applyProtection="1">
      <protection hidden="1"/>
    </xf>
    <xf numFmtId="0" fontId="46" fillId="0" borderId="0" xfId="0" applyFont="1" applyBorder="1" applyAlignment="1" applyProtection="1">
      <alignment horizontal="left"/>
      <protection hidden="1"/>
    </xf>
    <xf numFmtId="0" fontId="26" fillId="0" borderId="0" xfId="0" quotePrefix="1" applyFont="1" applyBorder="1" applyProtection="1">
      <protection hidden="1"/>
    </xf>
    <xf numFmtId="0" fontId="9" fillId="0" borderId="12" xfId="0" applyFont="1" applyBorder="1" applyAlignment="1" applyProtection="1">
      <alignment horizontal="right"/>
      <protection hidden="1"/>
    </xf>
    <xf numFmtId="0" fontId="9" fillId="0" borderId="0" xfId="0" applyFont="1" applyBorder="1" applyProtection="1">
      <protection hidden="1"/>
    </xf>
    <xf numFmtId="0" fontId="14" fillId="0" borderId="0" xfId="0" applyFont="1" applyBorder="1" applyAlignment="1" applyProtection="1">
      <alignment vertical="center"/>
      <protection hidden="1"/>
    </xf>
    <xf numFmtId="14" fontId="12" fillId="0" borderId="0" xfId="0" applyNumberFormat="1" applyFont="1" applyBorder="1" applyAlignment="1" applyProtection="1">
      <alignment horizontal="center" vertical="center"/>
      <protection hidden="1"/>
    </xf>
    <xf numFmtId="0" fontId="13" fillId="0" borderId="0" xfId="0" applyFont="1" applyBorder="1" applyAlignment="1" applyProtection="1">
      <alignment horizontal="center" vertical="center"/>
      <protection hidden="1"/>
    </xf>
    <xf numFmtId="0" fontId="12" fillId="0" borderId="4" xfId="0" applyFont="1" applyBorder="1" applyAlignment="1" applyProtection="1">
      <protection hidden="1"/>
    </xf>
    <xf numFmtId="0" fontId="12" fillId="0" borderId="0" xfId="0" applyFont="1" applyBorder="1" applyAlignment="1" applyProtection="1">
      <alignment horizontal="left"/>
      <protection hidden="1"/>
    </xf>
    <xf numFmtId="0" fontId="9" fillId="0" borderId="4" xfId="0" applyFont="1" applyBorder="1" applyProtection="1">
      <protection hidden="1"/>
    </xf>
    <xf numFmtId="0" fontId="12" fillId="0" borderId="0" xfId="0" applyFont="1" applyBorder="1" applyAlignment="1" applyProtection="1">
      <alignment horizontal="center" vertical="center" wrapText="1"/>
      <protection hidden="1"/>
    </xf>
    <xf numFmtId="173" fontId="6" fillId="0" borderId="0" xfId="0" applyNumberFormat="1" applyFont="1" applyBorder="1" applyAlignment="1" applyProtection="1">
      <alignment horizontal="center"/>
      <protection hidden="1"/>
    </xf>
    <xf numFmtId="168" fontId="2" fillId="0" borderId="15" xfId="0" applyNumberFormat="1" applyFont="1" applyBorder="1" applyAlignment="1" applyProtection="1">
      <alignment horizontal="center" vertical="center"/>
      <protection hidden="1"/>
    </xf>
    <xf numFmtId="0" fontId="6" fillId="0" borderId="1" xfId="0" applyFont="1" applyBorder="1" applyAlignment="1" applyProtection="1">
      <alignment horizontal="center" vertical="center" wrapText="1"/>
      <protection hidden="1"/>
    </xf>
    <xf numFmtId="0" fontId="6" fillId="0" borderId="1" xfId="0" applyFont="1" applyBorder="1" applyAlignment="1" applyProtection="1">
      <alignment vertical="center" wrapText="1"/>
      <protection hidden="1"/>
    </xf>
    <xf numFmtId="0" fontId="6" fillId="0" borderId="16" xfId="0" applyFont="1" applyBorder="1" applyAlignment="1" applyProtection="1">
      <alignment vertical="center" wrapText="1"/>
      <protection hidden="1"/>
    </xf>
    <xf numFmtId="0" fontId="3" fillId="4" borderId="5" xfId="0" applyFont="1" applyFill="1" applyBorder="1" applyAlignment="1" applyProtection="1">
      <alignment horizontal="center"/>
      <protection locked="0"/>
    </xf>
    <xf numFmtId="0" fontId="9" fillId="0" borderId="4" xfId="0" applyFont="1" applyBorder="1" applyAlignment="1" applyProtection="1">
      <protection hidden="1"/>
    </xf>
    <xf numFmtId="0" fontId="3" fillId="4" borderId="17" xfId="0" applyFont="1" applyFill="1" applyBorder="1" applyAlignment="1" applyProtection="1">
      <alignment horizontal="center"/>
      <protection locked="0"/>
    </xf>
    <xf numFmtId="0" fontId="9" fillId="0" borderId="18" xfId="0" applyFont="1" applyBorder="1" applyProtection="1">
      <protection hidden="1"/>
    </xf>
    <xf numFmtId="0" fontId="9" fillId="0" borderId="1" xfId="0" applyFont="1" applyBorder="1" applyProtection="1">
      <protection hidden="1"/>
    </xf>
    <xf numFmtId="173" fontId="3" fillId="2" borderId="5" xfId="0" applyNumberFormat="1" applyFont="1" applyFill="1" applyBorder="1" applyAlignment="1" applyProtection="1">
      <alignment horizontal="center"/>
      <protection hidden="1"/>
    </xf>
    <xf numFmtId="168" fontId="14" fillId="0" borderId="1" xfId="0" applyNumberFormat="1" applyFont="1" applyBorder="1" applyAlignment="1" applyProtection="1">
      <alignment horizontal="center" vertical="center"/>
      <protection hidden="1"/>
    </xf>
    <xf numFmtId="0" fontId="9" fillId="0" borderId="12" xfId="0" applyFont="1" applyBorder="1" applyAlignment="1" applyProtection="1">
      <alignment horizontal="left" vertical="center"/>
      <protection hidden="1"/>
    </xf>
    <xf numFmtId="0" fontId="3" fillId="0" borderId="0" xfId="0" applyFont="1" applyBorder="1" applyAlignment="1" applyProtection="1">
      <alignment horizontal="left" vertical="center" wrapText="1"/>
      <protection hidden="1"/>
    </xf>
    <xf numFmtId="0" fontId="3" fillId="0" borderId="0" xfId="0" applyFont="1" applyBorder="1" applyAlignment="1" applyProtection="1">
      <alignment vertical="center" wrapText="1"/>
      <protection hidden="1"/>
    </xf>
    <xf numFmtId="0" fontId="12" fillId="0" borderId="10" xfId="0" applyFont="1" applyBorder="1" applyAlignment="1" applyProtection="1">
      <alignment vertical="center" wrapText="1"/>
      <protection hidden="1"/>
    </xf>
    <xf numFmtId="168" fontId="14" fillId="0" borderId="10" xfId="0" applyNumberFormat="1" applyFont="1" applyBorder="1" applyAlignment="1" applyProtection="1">
      <alignment horizontal="center" vertical="center"/>
      <protection hidden="1"/>
    </xf>
    <xf numFmtId="0" fontId="3" fillId="0" borderId="0" xfId="0" applyFont="1" applyBorder="1" applyAlignment="1" applyProtection="1">
      <alignment vertical="top" wrapText="1"/>
      <protection hidden="1"/>
    </xf>
    <xf numFmtId="0" fontId="12" fillId="0" borderId="0" xfId="0" applyFont="1" applyBorder="1" applyAlignment="1" applyProtection="1">
      <alignment vertical="top" wrapText="1"/>
      <protection hidden="1"/>
    </xf>
    <xf numFmtId="168" fontId="14" fillId="0" borderId="15" xfId="0" applyNumberFormat="1" applyFont="1" applyBorder="1" applyAlignment="1" applyProtection="1">
      <alignment horizontal="center" vertical="center"/>
      <protection hidden="1"/>
    </xf>
    <xf numFmtId="173" fontId="6" fillId="0" borderId="1" xfId="0" applyNumberFormat="1" applyFont="1" applyBorder="1" applyAlignment="1" applyProtection="1">
      <alignment horizontal="center" vertical="center"/>
      <protection hidden="1"/>
    </xf>
    <xf numFmtId="0" fontId="6" fillId="0" borderId="4" xfId="0" applyFont="1" applyBorder="1" applyAlignment="1" applyProtection="1">
      <alignment horizontal="center" vertical="center"/>
      <protection hidden="1"/>
    </xf>
    <xf numFmtId="168" fontId="2" fillId="0" borderId="4" xfId="0" applyNumberFormat="1" applyFont="1" applyBorder="1" applyAlignment="1" applyProtection="1">
      <alignment horizontal="center" vertical="center"/>
      <protection hidden="1"/>
    </xf>
    <xf numFmtId="171" fontId="3" fillId="0" borderId="0" xfId="0" applyNumberFormat="1" applyFont="1" applyBorder="1" applyAlignment="1" applyProtection="1">
      <alignment horizontal="center" vertical="center"/>
      <protection hidden="1"/>
    </xf>
    <xf numFmtId="0" fontId="3" fillId="0" borderId="0" xfId="0" applyFont="1" applyBorder="1" applyAlignment="1" applyProtection="1">
      <alignment horizontal="center" vertical="center" wrapText="1"/>
      <protection hidden="1"/>
    </xf>
    <xf numFmtId="0" fontId="14" fillId="0" borderId="0" xfId="0" applyFont="1" applyBorder="1" applyAlignment="1" applyProtection="1">
      <alignment horizontal="left" vertical="center"/>
      <protection hidden="1"/>
    </xf>
    <xf numFmtId="0" fontId="3" fillId="0" borderId="0" xfId="0" applyFont="1" applyBorder="1" applyAlignment="1" applyProtection="1">
      <alignment horizontal="center" vertical="top" wrapText="1"/>
      <protection hidden="1"/>
    </xf>
    <xf numFmtId="0" fontId="9" fillId="0" borderId="4" xfId="0" applyFont="1" applyBorder="1" applyAlignment="1" applyProtection="1">
      <alignment horizontal="center"/>
      <protection hidden="1"/>
    </xf>
    <xf numFmtId="0" fontId="3" fillId="0" borderId="0" xfId="0" applyFont="1" applyBorder="1" applyAlignment="1" applyProtection="1">
      <alignment horizontal="center" vertical="center"/>
      <protection hidden="1"/>
    </xf>
    <xf numFmtId="0" fontId="3" fillId="0" borderId="0" xfId="0" applyFont="1" applyBorder="1" applyAlignment="1" applyProtection="1">
      <alignment horizontal="right"/>
      <protection hidden="1"/>
    </xf>
    <xf numFmtId="174" fontId="3" fillId="4" borderId="0" xfId="0" applyNumberFormat="1" applyFont="1" applyFill="1" applyBorder="1" applyAlignment="1" applyProtection="1">
      <alignment horizontal="center"/>
      <protection locked="0"/>
    </xf>
    <xf numFmtId="0" fontId="16" fillId="0" borderId="0" xfId="0" applyFont="1" applyBorder="1" applyAlignment="1" applyProtection="1">
      <alignment horizontal="center" vertical="center"/>
      <protection hidden="1"/>
    </xf>
    <xf numFmtId="0" fontId="14" fillId="0" borderId="4" xfId="0" applyFont="1" applyBorder="1" applyAlignment="1" applyProtection="1">
      <alignment horizontal="center" vertical="center"/>
      <protection hidden="1"/>
    </xf>
    <xf numFmtId="0" fontId="18" fillId="9" borderId="19" xfId="0" applyFont="1" applyFill="1" applyBorder="1" applyAlignment="1" applyProtection="1">
      <alignment horizontal="center" vertical="center"/>
      <protection hidden="1"/>
    </xf>
    <xf numFmtId="0" fontId="15" fillId="0" borderId="1" xfId="0" applyFont="1" applyBorder="1" applyAlignment="1" applyProtection="1">
      <alignment horizontal="center" vertical="center"/>
      <protection hidden="1"/>
    </xf>
    <xf numFmtId="0" fontId="2" fillId="9" borderId="20" xfId="0" applyFont="1" applyFill="1" applyBorder="1" applyAlignment="1" applyProtection="1">
      <alignment horizontal="center" vertical="center" wrapText="1"/>
      <protection hidden="1"/>
    </xf>
    <xf numFmtId="168" fontId="18" fillId="9" borderId="21" xfId="0" applyNumberFormat="1" applyFont="1" applyFill="1" applyBorder="1" applyAlignment="1" applyProtection="1">
      <alignment horizontal="center" vertical="center"/>
      <protection hidden="1"/>
    </xf>
    <xf numFmtId="164" fontId="36" fillId="0" borderId="0" xfId="0" applyNumberFormat="1" applyFont="1" applyProtection="1">
      <protection hidden="1"/>
    </xf>
    <xf numFmtId="164" fontId="36" fillId="0" borderId="0" xfId="0" applyNumberFormat="1" applyFont="1" applyAlignment="1" applyProtection="1">
      <alignment horizontal="right"/>
      <protection hidden="1"/>
    </xf>
    <xf numFmtId="0" fontId="9" fillId="4" borderId="2" xfId="0" applyFont="1" applyFill="1" applyBorder="1" applyAlignment="1" applyProtection="1">
      <alignment horizontal="center" vertical="center"/>
      <protection locked="0"/>
    </xf>
    <xf numFmtId="0" fontId="9" fillId="0" borderId="0" xfId="0" applyFont="1" applyBorder="1" applyAlignment="1" applyProtection="1">
      <alignment horizontal="center" vertical="center"/>
    </xf>
    <xf numFmtId="0" fontId="9" fillId="9" borderId="22" xfId="0" applyFont="1" applyFill="1" applyBorder="1" applyAlignment="1" applyProtection="1">
      <alignment horizontal="center" vertical="center" wrapText="1"/>
      <protection hidden="1"/>
    </xf>
    <xf numFmtId="0" fontId="28" fillId="9" borderId="23" xfId="0" applyFont="1" applyFill="1" applyBorder="1" applyAlignment="1" applyProtection="1">
      <alignment horizontal="center" vertical="center"/>
      <protection hidden="1"/>
    </xf>
    <xf numFmtId="0" fontId="28" fillId="9" borderId="22" xfId="0" applyFont="1" applyFill="1" applyBorder="1" applyAlignment="1" applyProtection="1">
      <alignment horizontal="center" vertical="center"/>
      <protection hidden="1"/>
    </xf>
    <xf numFmtId="0" fontId="42" fillId="8" borderId="6" xfId="0" applyFont="1" applyFill="1" applyBorder="1" applyAlignment="1" applyProtection="1">
      <alignment horizontal="center" vertical="center" wrapText="1"/>
      <protection hidden="1"/>
    </xf>
    <xf numFmtId="170" fontId="42" fillId="8" borderId="6" xfId="0" applyNumberFormat="1" applyFont="1" applyFill="1" applyBorder="1" applyAlignment="1" applyProtection="1">
      <alignment horizontal="center" vertical="center"/>
      <protection hidden="1"/>
    </xf>
    <xf numFmtId="0" fontId="42" fillId="8" borderId="9" xfId="0" applyFont="1" applyFill="1" applyBorder="1" applyAlignment="1" applyProtection="1">
      <alignment horizontal="center" vertical="center"/>
      <protection hidden="1"/>
    </xf>
    <xf numFmtId="0" fontId="28" fillId="9" borderId="22" xfId="0" applyFont="1" applyFill="1" applyBorder="1" applyAlignment="1" applyProtection="1">
      <alignment horizontal="center" vertical="center" wrapText="1"/>
      <protection hidden="1"/>
    </xf>
    <xf numFmtId="0" fontId="15" fillId="0" borderId="0" xfId="0" applyFont="1" applyBorder="1" applyAlignment="1" applyProtection="1">
      <alignment horizontal="center" vertical="center"/>
      <protection hidden="1"/>
    </xf>
    <xf numFmtId="0" fontId="20" fillId="4" borderId="21" xfId="0" applyFont="1" applyFill="1" applyBorder="1" applyAlignment="1" applyProtection="1">
      <alignment horizontal="center"/>
      <protection locked="0" hidden="1"/>
    </xf>
    <xf numFmtId="0" fontId="12" fillId="0" borderId="0" xfId="0" applyFont="1" applyBorder="1" applyAlignment="1" applyProtection="1">
      <alignment horizontal="left" vertical="center" wrapText="1"/>
      <protection hidden="1"/>
    </xf>
    <xf numFmtId="0" fontId="9" fillId="0" borderId="12" xfId="0" applyFont="1" applyBorder="1" applyAlignment="1" applyProtection="1">
      <alignment horizontal="right" vertical="center"/>
      <protection hidden="1"/>
    </xf>
    <xf numFmtId="0" fontId="36" fillId="0" borderId="12" xfId="0" applyFont="1" applyBorder="1" applyAlignment="1" applyProtection="1">
      <alignment vertical="center" wrapText="1"/>
      <protection hidden="1"/>
    </xf>
    <xf numFmtId="173" fontId="48" fillId="0" borderId="0" xfId="0" applyNumberFormat="1" applyFont="1" applyBorder="1" applyAlignment="1" applyProtection="1">
      <alignment horizontal="center"/>
      <protection hidden="1"/>
    </xf>
    <xf numFmtId="0" fontId="37" fillId="0" borderId="0" xfId="0" applyFont="1" applyBorder="1" applyAlignment="1" applyProtection="1">
      <alignment horizontal="center" vertical="center" wrapText="1"/>
      <protection hidden="1"/>
    </xf>
    <xf numFmtId="0" fontId="37" fillId="0" borderId="0" xfId="0" applyFont="1" applyBorder="1" applyAlignment="1" applyProtection="1">
      <alignment horizontal="left" vertical="center" wrapText="1"/>
      <protection hidden="1"/>
    </xf>
    <xf numFmtId="0" fontId="41" fillId="2" borderId="0" xfId="0" applyFont="1" applyFill="1" applyBorder="1" applyProtection="1">
      <protection hidden="1"/>
    </xf>
    <xf numFmtId="0" fontId="30" fillId="7" borderId="5" xfId="0" applyFont="1" applyFill="1" applyBorder="1" applyAlignment="1" applyProtection="1">
      <alignment horizontal="center" vertical="center"/>
      <protection hidden="1"/>
    </xf>
    <xf numFmtId="1" fontId="30" fillId="7" borderId="5" xfId="0" applyNumberFormat="1" applyFont="1" applyFill="1" applyBorder="1" applyAlignment="1" applyProtection="1">
      <alignment horizontal="center" vertical="center"/>
      <protection hidden="1"/>
    </xf>
    <xf numFmtId="1" fontId="2" fillId="7" borderId="5" xfId="0" applyNumberFormat="1" applyFont="1" applyFill="1" applyBorder="1" applyAlignment="1" applyProtection="1">
      <alignment horizontal="center" vertical="center"/>
      <protection hidden="1"/>
    </xf>
    <xf numFmtId="0" fontId="41" fillId="0" borderId="0" xfId="0" applyFont="1"/>
    <xf numFmtId="0" fontId="41" fillId="0" borderId="0" xfId="0" applyFont="1" applyProtection="1">
      <protection hidden="1"/>
    </xf>
    <xf numFmtId="0" fontId="41" fillId="0" borderId="0" xfId="0" applyFont="1" applyAlignment="1">
      <alignment horizontal="center" vertical="center"/>
    </xf>
    <xf numFmtId="0" fontId="41" fillId="0" borderId="0" xfId="0" applyFont="1" applyAlignment="1" applyProtection="1">
      <alignment horizontal="center" vertical="center"/>
      <protection hidden="1"/>
    </xf>
    <xf numFmtId="164" fontId="41" fillId="0" borderId="0" xfId="0" applyNumberFormat="1" applyFont="1" applyProtection="1">
      <protection hidden="1"/>
    </xf>
    <xf numFmtId="164" fontId="41" fillId="0" borderId="0" xfId="0" applyNumberFormat="1" applyFont="1" applyAlignment="1" applyProtection="1">
      <alignment horizontal="right"/>
      <protection hidden="1"/>
    </xf>
    <xf numFmtId="164" fontId="41" fillId="0" borderId="0" xfId="0" applyNumberFormat="1" applyFont="1" applyAlignment="1" applyProtection="1">
      <alignment horizontal="center" vertical="center"/>
      <protection hidden="1"/>
    </xf>
    <xf numFmtId="0" fontId="36" fillId="0" borderId="0" xfId="0" applyFont="1" applyAlignment="1">
      <alignment horizontal="center" vertical="center"/>
    </xf>
    <xf numFmtId="0" fontId="17" fillId="9" borderId="3" xfId="0" applyFont="1" applyFill="1" applyBorder="1" applyAlignment="1" applyProtection="1">
      <alignment horizontal="center" vertical="center" wrapText="1"/>
      <protection hidden="1"/>
    </xf>
    <xf numFmtId="164" fontId="27" fillId="2" borderId="0" xfId="0" applyNumberFormat="1" applyFont="1" applyFill="1" applyBorder="1" applyAlignment="1" applyProtection="1">
      <alignment horizontal="center" vertical="center"/>
      <protection hidden="1"/>
    </xf>
    <xf numFmtId="167" fontId="27" fillId="2" borderId="0" xfId="0" applyNumberFormat="1" applyFont="1" applyFill="1" applyBorder="1" applyAlignment="1" applyProtection="1">
      <alignment horizontal="center" vertical="center"/>
      <protection hidden="1"/>
    </xf>
    <xf numFmtId="167" fontId="27" fillId="2" borderId="0" xfId="0" applyNumberFormat="1" applyFont="1" applyFill="1" applyBorder="1" applyAlignment="1" applyProtection="1">
      <alignment horizontal="center"/>
      <protection hidden="1"/>
    </xf>
    <xf numFmtId="1" fontId="39" fillId="0" borderId="10" xfId="0" applyNumberFormat="1" applyFont="1" applyBorder="1" applyAlignment="1" applyProtection="1">
      <alignment horizontal="center"/>
      <protection hidden="1"/>
    </xf>
    <xf numFmtId="1" fontId="39" fillId="0" borderId="0" xfId="0" applyNumberFormat="1" applyFont="1" applyBorder="1" applyAlignment="1" applyProtection="1">
      <alignment horizontal="center"/>
      <protection hidden="1"/>
    </xf>
    <xf numFmtId="0" fontId="36" fillId="2" borderId="0" xfId="0" applyFont="1" applyFill="1" applyBorder="1"/>
    <xf numFmtId="164" fontId="39" fillId="2" borderId="10" xfId="0" applyNumberFormat="1" applyFont="1" applyFill="1" applyBorder="1" applyAlignment="1" applyProtection="1">
      <alignment horizontal="center" vertical="center"/>
      <protection hidden="1"/>
    </xf>
    <xf numFmtId="1" fontId="39" fillId="2" borderId="10" xfId="0" applyNumberFormat="1" applyFont="1" applyFill="1" applyBorder="1" applyAlignment="1" applyProtection="1">
      <alignment horizontal="center" vertical="center"/>
      <protection hidden="1"/>
    </xf>
    <xf numFmtId="0" fontId="39" fillId="2" borderId="10" xfId="0" applyFont="1" applyFill="1" applyBorder="1" applyAlignment="1" applyProtection="1">
      <alignment horizontal="center"/>
      <protection hidden="1"/>
    </xf>
    <xf numFmtId="1" fontId="36" fillId="2" borderId="0" xfId="0" applyNumberFormat="1" applyFont="1" applyFill="1" applyBorder="1" applyAlignment="1" applyProtection="1">
      <alignment horizontal="center"/>
      <protection hidden="1"/>
    </xf>
    <xf numFmtId="1" fontId="37" fillId="2" borderId="0" xfId="0" applyNumberFormat="1" applyFont="1" applyFill="1" applyBorder="1" applyAlignment="1" applyProtection="1">
      <alignment horizontal="center"/>
      <protection hidden="1"/>
    </xf>
    <xf numFmtId="14" fontId="3" fillId="4" borderId="5" xfId="0" applyNumberFormat="1" applyFont="1" applyFill="1" applyBorder="1" applyAlignment="1" applyProtection="1">
      <alignment horizontal="center"/>
      <protection locked="0"/>
    </xf>
    <xf numFmtId="0" fontId="36" fillId="2" borderId="0" xfId="0" applyFont="1" applyFill="1" applyAlignment="1" applyProtection="1">
      <alignment horizontal="right"/>
      <protection hidden="1"/>
    </xf>
    <xf numFmtId="14" fontId="49" fillId="2" borderId="0" xfId="0" applyNumberFormat="1" applyFont="1" applyFill="1" applyBorder="1" applyAlignment="1" applyProtection="1">
      <alignment horizontal="center" vertical="center"/>
      <protection hidden="1"/>
    </xf>
    <xf numFmtId="0" fontId="36" fillId="2" borderId="0" xfId="0" applyFont="1" applyFill="1" applyAlignment="1" applyProtection="1">
      <alignment horizontal="center"/>
      <protection hidden="1"/>
    </xf>
    <xf numFmtId="0" fontId="46" fillId="2" borderId="0" xfId="0" applyFont="1" applyFill="1" applyProtection="1">
      <protection hidden="1"/>
    </xf>
    <xf numFmtId="0" fontId="50" fillId="2" borderId="0" xfId="0" applyFont="1" applyFill="1" applyAlignment="1" applyProtection="1">
      <alignment horizontal="center"/>
      <protection hidden="1"/>
    </xf>
    <xf numFmtId="0" fontId="49" fillId="2" borderId="0" xfId="0" applyFont="1" applyFill="1" applyBorder="1" applyAlignment="1" applyProtection="1">
      <alignment horizontal="center" vertical="center"/>
      <protection hidden="1"/>
    </xf>
    <xf numFmtId="0" fontId="51" fillId="2" borderId="0" xfId="0" applyFont="1" applyFill="1" applyAlignment="1" applyProtection="1">
      <alignment horizontal="center"/>
      <protection hidden="1"/>
    </xf>
    <xf numFmtId="164" fontId="48" fillId="2" borderId="0" xfId="0" applyNumberFormat="1" applyFont="1" applyFill="1" applyProtection="1">
      <protection hidden="1"/>
    </xf>
    <xf numFmtId="168" fontId="36" fillId="2" borderId="0" xfId="0" applyNumberFormat="1" applyFont="1" applyFill="1" applyProtection="1">
      <protection hidden="1"/>
    </xf>
    <xf numFmtId="0" fontId="39" fillId="2" borderId="0" xfId="0" applyFont="1" applyFill="1" applyBorder="1" applyAlignment="1" applyProtection="1">
      <alignment horizontal="center" vertical="center"/>
      <protection hidden="1"/>
    </xf>
    <xf numFmtId="1" fontId="36" fillId="2" borderId="0" xfId="0" applyNumberFormat="1" applyFont="1" applyFill="1" applyProtection="1">
      <protection hidden="1"/>
    </xf>
    <xf numFmtId="164" fontId="36" fillId="2" borderId="0" xfId="0" applyNumberFormat="1" applyFont="1" applyFill="1" applyAlignment="1" applyProtection="1">
      <alignment horizontal="right"/>
      <protection hidden="1"/>
    </xf>
    <xf numFmtId="0" fontId="36" fillId="0" borderId="0" xfId="0" applyFont="1" applyAlignment="1" applyProtection="1">
      <alignment horizontal="right"/>
      <protection hidden="1"/>
    </xf>
    <xf numFmtId="0" fontId="9" fillId="0" borderId="14" xfId="0" applyFont="1" applyBorder="1" applyAlignment="1" applyProtection="1">
      <alignment horizontal="right"/>
      <protection hidden="1"/>
    </xf>
    <xf numFmtId="0" fontId="9" fillId="0" borderId="11" xfId="0" applyFont="1" applyBorder="1" applyProtection="1">
      <protection hidden="1"/>
    </xf>
    <xf numFmtId="0" fontId="9" fillId="0" borderId="29" xfId="0" applyFont="1" applyBorder="1" applyProtection="1">
      <protection hidden="1"/>
    </xf>
    <xf numFmtId="0" fontId="9" fillId="2" borderId="0" xfId="0" applyFont="1" applyFill="1" applyAlignment="1" applyProtection="1">
      <alignment horizontal="right"/>
      <protection hidden="1"/>
    </xf>
    <xf numFmtId="0" fontId="9" fillId="2" borderId="0" xfId="0" applyFont="1" applyFill="1" applyProtection="1">
      <protection hidden="1"/>
    </xf>
    <xf numFmtId="0" fontId="59" fillId="0" borderId="1" xfId="0" applyFont="1" applyBorder="1" applyAlignment="1" applyProtection="1">
      <alignment horizontal="center" vertical="center" wrapText="1"/>
      <protection hidden="1"/>
    </xf>
    <xf numFmtId="0" fontId="60" fillId="0" borderId="1" xfId="0" applyFont="1" applyBorder="1" applyAlignment="1" applyProtection="1">
      <alignment horizontal="center" vertical="center" wrapText="1"/>
      <protection hidden="1"/>
    </xf>
    <xf numFmtId="0" fontId="60" fillId="0" borderId="13" xfId="0" applyFont="1" applyBorder="1" applyAlignment="1" applyProtection="1">
      <alignment horizontal="center" vertical="center" wrapText="1"/>
      <protection hidden="1"/>
    </xf>
    <xf numFmtId="0" fontId="60" fillId="0" borderId="12" xfId="0" applyFont="1" applyBorder="1" applyAlignment="1" applyProtection="1">
      <protection hidden="1"/>
    </xf>
    <xf numFmtId="0" fontId="60" fillId="0" borderId="0" xfId="0" applyFont="1" applyBorder="1" applyAlignment="1" applyProtection="1">
      <protection hidden="1"/>
    </xf>
    <xf numFmtId="0" fontId="60" fillId="0" borderId="0" xfId="0" applyFont="1" applyBorder="1" applyAlignment="1" applyProtection="1">
      <alignment horizontal="right"/>
      <protection hidden="1"/>
    </xf>
    <xf numFmtId="14" fontId="60" fillId="0" borderId="0" xfId="0" applyNumberFormat="1" applyFont="1" applyBorder="1" applyAlignment="1" applyProtection="1">
      <alignment horizontal="center"/>
      <protection hidden="1"/>
    </xf>
    <xf numFmtId="0" fontId="60" fillId="0" borderId="4" xfId="0" applyFont="1" applyBorder="1" applyAlignment="1" applyProtection="1">
      <protection hidden="1"/>
    </xf>
    <xf numFmtId="0" fontId="33" fillId="0" borderId="12" xfId="0" applyFont="1" applyBorder="1" applyProtection="1">
      <protection hidden="1"/>
    </xf>
    <xf numFmtId="0" fontId="33" fillId="0" borderId="0" xfId="0" applyFont="1" applyBorder="1" applyProtection="1">
      <protection hidden="1"/>
    </xf>
    <xf numFmtId="174" fontId="33" fillId="2" borderId="0" xfId="0" applyNumberFormat="1" applyFont="1" applyFill="1" applyBorder="1" applyAlignment="1" applyProtection="1">
      <alignment horizontal="left"/>
      <protection hidden="1"/>
    </xf>
    <xf numFmtId="0" fontId="60" fillId="0" borderId="0" xfId="0" applyFont="1" applyBorder="1" applyAlignment="1" applyProtection="1">
      <alignment horizontal="center"/>
      <protection hidden="1"/>
    </xf>
    <xf numFmtId="0" fontId="62" fillId="0" borderId="0" xfId="0" applyFont="1" applyProtection="1">
      <protection hidden="1"/>
    </xf>
    <xf numFmtId="0" fontId="26" fillId="0" borderId="0" xfId="0" applyFont="1" applyProtection="1">
      <protection hidden="1"/>
    </xf>
    <xf numFmtId="0" fontId="37" fillId="0" borderId="0" xfId="0" applyFont="1" applyProtection="1">
      <protection hidden="1"/>
    </xf>
    <xf numFmtId="1" fontId="37" fillId="0" borderId="0" xfId="0" applyNumberFormat="1" applyFont="1" applyBorder="1" applyAlignment="1" applyProtection="1">
      <alignment horizontal="center" vertical="center"/>
      <protection hidden="1"/>
    </xf>
    <xf numFmtId="1" fontId="37" fillId="2" borderId="0" xfId="0" applyNumberFormat="1" applyFont="1" applyFill="1" applyProtection="1">
      <protection hidden="1"/>
    </xf>
    <xf numFmtId="0" fontId="63" fillId="0" borderId="0" xfId="0" applyFont="1" applyProtection="1">
      <protection hidden="1"/>
    </xf>
    <xf numFmtId="0" fontId="2" fillId="0" borderId="2" xfId="0" applyFont="1" applyBorder="1" applyAlignment="1" applyProtection="1">
      <alignment horizontal="center" vertical="center"/>
      <protection hidden="1"/>
    </xf>
    <xf numFmtId="0" fontId="2" fillId="0" borderId="1" xfId="0" applyFont="1" applyBorder="1" applyAlignment="1" applyProtection="1">
      <alignment horizontal="center" vertical="center"/>
      <protection hidden="1"/>
    </xf>
    <xf numFmtId="0" fontId="3" fillId="0" borderId="0" xfId="0" applyFont="1" applyProtection="1">
      <protection hidden="1"/>
    </xf>
    <xf numFmtId="0" fontId="3" fillId="0" borderId="1" xfId="0" applyFont="1" applyBorder="1" applyAlignment="1" applyProtection="1">
      <alignment horizontal="center" vertical="center"/>
      <protection hidden="1"/>
    </xf>
    <xf numFmtId="1" fontId="2" fillId="0" borderId="1" xfId="0" applyNumberFormat="1" applyFont="1" applyBorder="1" applyAlignment="1" applyProtection="1">
      <alignment horizontal="center" vertical="center"/>
      <protection hidden="1"/>
    </xf>
    <xf numFmtId="1" fontId="2" fillId="0" borderId="1" xfId="0" applyNumberFormat="1" applyFont="1" applyBorder="1" applyAlignment="1" applyProtection="1">
      <alignment horizontal="center"/>
      <protection hidden="1"/>
    </xf>
    <xf numFmtId="1" fontId="3" fillId="0" borderId="0" xfId="0" applyNumberFormat="1" applyFont="1" applyBorder="1" applyAlignment="1" applyProtection="1">
      <alignment horizontal="center" vertical="center"/>
      <protection hidden="1"/>
    </xf>
    <xf numFmtId="1" fontId="3" fillId="2" borderId="0" xfId="0" applyNumberFormat="1" applyFont="1" applyFill="1" applyProtection="1">
      <protection hidden="1"/>
    </xf>
    <xf numFmtId="164" fontId="2" fillId="0" borderId="10" xfId="0" applyNumberFormat="1" applyFont="1" applyBorder="1" applyAlignment="1" applyProtection="1">
      <alignment horizontal="center" vertical="center"/>
      <protection hidden="1"/>
    </xf>
    <xf numFmtId="1" fontId="2" fillId="0" borderId="10" xfId="0" applyNumberFormat="1" applyFont="1" applyBorder="1" applyAlignment="1" applyProtection="1">
      <alignment horizontal="center" vertical="center"/>
      <protection hidden="1"/>
    </xf>
    <xf numFmtId="0" fontId="2" fillId="0" borderId="10" xfId="0" applyFont="1" applyBorder="1" applyAlignment="1" applyProtection="1">
      <alignment horizontal="center"/>
      <protection hidden="1"/>
    </xf>
    <xf numFmtId="164" fontId="2" fillId="2" borderId="0" xfId="0" applyNumberFormat="1" applyFont="1" applyFill="1" applyBorder="1" applyAlignment="1" applyProtection="1">
      <alignment horizontal="center" vertical="center"/>
      <protection hidden="1"/>
    </xf>
    <xf numFmtId="1" fontId="2" fillId="2" borderId="0" xfId="0" applyNumberFormat="1" applyFont="1" applyFill="1" applyBorder="1" applyAlignment="1" applyProtection="1">
      <alignment horizontal="center" vertical="center"/>
      <protection hidden="1"/>
    </xf>
    <xf numFmtId="0" fontId="2" fillId="2" borderId="0" xfId="0" applyFont="1" applyFill="1" applyBorder="1" applyAlignment="1" applyProtection="1">
      <alignment horizontal="center"/>
      <protection hidden="1"/>
    </xf>
    <xf numFmtId="0" fontId="3" fillId="2" borderId="0" xfId="0" applyFont="1" applyFill="1" applyBorder="1" applyProtection="1">
      <protection hidden="1"/>
    </xf>
    <xf numFmtId="168" fontId="40" fillId="3" borderId="30" xfId="0" applyNumberFormat="1" applyFont="1" applyFill="1" applyBorder="1" applyAlignment="1" applyProtection="1">
      <alignment horizontal="center" vertical="center" wrapText="1"/>
      <protection hidden="1"/>
    </xf>
    <xf numFmtId="170" fontId="42" fillId="5" borderId="12" xfId="0" applyNumberFormat="1" applyFont="1" applyFill="1" applyBorder="1" applyAlignment="1" applyProtection="1">
      <alignment horizontal="center" vertical="center"/>
      <protection locked="0"/>
    </xf>
    <xf numFmtId="0" fontId="42" fillId="5" borderId="33" xfId="0" applyFont="1" applyFill="1" applyBorder="1" applyAlignment="1" applyProtection="1">
      <alignment horizontal="center" vertical="center" wrapText="1"/>
      <protection locked="0"/>
    </xf>
    <xf numFmtId="170" fontId="42" fillId="5" borderId="33" xfId="0" applyNumberFormat="1" applyFont="1" applyFill="1" applyBorder="1" applyAlignment="1" applyProtection="1">
      <alignment horizontal="center" vertical="center"/>
      <protection locked="0"/>
    </xf>
    <xf numFmtId="0" fontId="42" fillId="5" borderId="14" xfId="0" applyFont="1" applyFill="1" applyBorder="1" applyAlignment="1" applyProtection="1">
      <alignment horizontal="center" vertical="center"/>
      <protection locked="0"/>
    </xf>
    <xf numFmtId="170" fontId="42" fillId="5" borderId="35" xfId="0" applyNumberFormat="1" applyFont="1" applyFill="1" applyBorder="1" applyAlignment="1" applyProtection="1">
      <alignment horizontal="center" vertical="center"/>
      <protection locked="0"/>
    </xf>
    <xf numFmtId="170" fontId="42" fillId="5" borderId="36" xfId="0" applyNumberFormat="1" applyFont="1" applyFill="1" applyBorder="1" applyAlignment="1" applyProtection="1">
      <alignment horizontal="center" vertical="center"/>
      <protection locked="0"/>
    </xf>
    <xf numFmtId="0" fontId="40" fillId="3" borderId="33" xfId="0" applyFont="1" applyFill="1" applyBorder="1" applyAlignment="1" applyProtection="1">
      <alignment horizontal="center" vertical="center" wrapText="1"/>
      <protection hidden="1"/>
    </xf>
    <xf numFmtId="168" fontId="41" fillId="4" borderId="37" xfId="0" applyNumberFormat="1" applyFont="1" applyFill="1" applyBorder="1" applyAlignment="1" applyProtection="1">
      <alignment horizontal="center" vertical="center" wrapText="1"/>
      <protection hidden="1"/>
    </xf>
    <xf numFmtId="168" fontId="40" fillId="3" borderId="33" xfId="0" applyNumberFormat="1" applyFont="1" applyFill="1" applyBorder="1" applyAlignment="1" applyProtection="1">
      <alignment horizontal="center" vertical="center" wrapText="1"/>
      <protection hidden="1"/>
    </xf>
    <xf numFmtId="0" fontId="42" fillId="3" borderId="6" xfId="0" applyFont="1" applyFill="1" applyBorder="1" applyAlignment="1" applyProtection="1">
      <alignment horizontal="center" vertical="center" wrapText="1"/>
      <protection hidden="1"/>
    </xf>
    <xf numFmtId="0" fontId="42" fillId="3" borderId="36" xfId="0" applyFont="1" applyFill="1" applyBorder="1" applyAlignment="1" applyProtection="1">
      <alignment horizontal="center" vertical="center" wrapText="1"/>
      <protection hidden="1"/>
    </xf>
    <xf numFmtId="0" fontId="40" fillId="3" borderId="0" xfId="0" applyFont="1" applyFill="1" applyBorder="1" applyAlignment="1" applyProtection="1">
      <alignment horizontal="center" vertical="center"/>
      <protection hidden="1"/>
    </xf>
    <xf numFmtId="0" fontId="35" fillId="3" borderId="26" xfId="0" applyFont="1" applyFill="1" applyBorder="1" applyAlignment="1" applyProtection="1">
      <alignment vertical="center"/>
      <protection hidden="1"/>
    </xf>
    <xf numFmtId="0" fontId="35" fillId="3" borderId="27" xfId="0" applyFont="1" applyFill="1" applyBorder="1" applyAlignment="1" applyProtection="1">
      <alignment vertical="center"/>
      <protection hidden="1"/>
    </xf>
    <xf numFmtId="0" fontId="35" fillId="3" borderId="28" xfId="0" applyFont="1" applyFill="1" applyBorder="1" applyAlignment="1" applyProtection="1">
      <alignment vertical="center"/>
      <protection hidden="1"/>
    </xf>
    <xf numFmtId="0" fontId="35" fillId="3" borderId="12" xfId="0" applyFont="1" applyFill="1" applyBorder="1" applyAlignment="1" applyProtection="1">
      <alignment vertical="center"/>
      <protection hidden="1"/>
    </xf>
    <xf numFmtId="0" fontId="35" fillId="3" borderId="0" xfId="0" applyFont="1" applyFill="1" applyBorder="1" applyAlignment="1" applyProtection="1">
      <alignment vertical="center"/>
      <protection hidden="1"/>
    </xf>
    <xf numFmtId="0" fontId="35" fillId="3" borderId="4" xfId="0" applyFont="1" applyFill="1" applyBorder="1" applyAlignment="1" applyProtection="1">
      <alignment vertical="center"/>
      <protection hidden="1"/>
    </xf>
    <xf numFmtId="0" fontId="35" fillId="3" borderId="12" xfId="0" applyFont="1" applyFill="1" applyBorder="1" applyAlignment="1" applyProtection="1">
      <alignment vertical="center" wrapText="1"/>
      <protection hidden="1"/>
    </xf>
    <xf numFmtId="0" fontId="35" fillId="3" borderId="0" xfId="0" applyFont="1" applyFill="1" applyBorder="1" applyAlignment="1" applyProtection="1">
      <alignment vertical="center" wrapText="1"/>
      <protection hidden="1"/>
    </xf>
    <xf numFmtId="0" fontId="35" fillId="3" borderId="4" xfId="0" applyFont="1" applyFill="1" applyBorder="1" applyAlignment="1" applyProtection="1">
      <alignment vertical="center" wrapText="1"/>
      <protection hidden="1"/>
    </xf>
    <xf numFmtId="0" fontId="35" fillId="3" borderId="14" xfId="0" applyFont="1" applyFill="1" applyBorder="1" applyAlignment="1" applyProtection="1">
      <alignment vertical="center" wrapText="1"/>
      <protection hidden="1"/>
    </xf>
    <xf numFmtId="0" fontId="35" fillId="3" borderId="11" xfId="0" applyFont="1" applyFill="1" applyBorder="1" applyAlignment="1" applyProtection="1">
      <alignment vertical="center" wrapText="1"/>
      <protection hidden="1"/>
    </xf>
    <xf numFmtId="0" fontId="35" fillId="3" borderId="29" xfId="0" applyFont="1" applyFill="1" applyBorder="1" applyAlignment="1" applyProtection="1">
      <alignment vertical="center" wrapText="1"/>
      <protection hidden="1"/>
    </xf>
    <xf numFmtId="0" fontId="40" fillId="3" borderId="20" xfId="0" applyFont="1" applyFill="1" applyBorder="1" applyAlignment="1" applyProtection="1">
      <alignment vertical="center"/>
      <protection hidden="1"/>
    </xf>
    <xf numFmtId="0" fontId="40" fillId="3" borderId="19" xfId="0" applyFont="1" applyFill="1" applyBorder="1" applyAlignment="1" applyProtection="1">
      <alignment vertical="center"/>
      <protection hidden="1"/>
    </xf>
    <xf numFmtId="0" fontId="35" fillId="3" borderId="21" xfId="0" applyFont="1" applyFill="1" applyBorder="1" applyAlignment="1" applyProtection="1">
      <alignment horizontal="center" vertical="center"/>
      <protection hidden="1"/>
    </xf>
    <xf numFmtId="0" fontId="42" fillId="8" borderId="20" xfId="0" applyFont="1" applyFill="1" applyBorder="1" applyAlignment="1" applyProtection="1">
      <alignment horizontal="center" vertical="center"/>
      <protection hidden="1"/>
    </xf>
    <xf numFmtId="0" fontId="32" fillId="3" borderId="14" xfId="0" applyFont="1" applyFill="1" applyBorder="1" applyAlignment="1" applyProtection="1">
      <alignment horizontal="center" vertical="center"/>
      <protection hidden="1"/>
    </xf>
    <xf numFmtId="0" fontId="42" fillId="8" borderId="38" xfId="0" applyFont="1" applyFill="1" applyBorder="1" applyAlignment="1" applyProtection="1">
      <alignment horizontal="center" vertical="center"/>
      <protection hidden="1"/>
    </xf>
    <xf numFmtId="0" fontId="42" fillId="8" borderId="39" xfId="0" applyFont="1" applyFill="1" applyBorder="1" applyAlignment="1" applyProtection="1">
      <alignment horizontal="center" vertical="center"/>
      <protection hidden="1"/>
    </xf>
    <xf numFmtId="0" fontId="42" fillId="8" borderId="34" xfId="0" applyFont="1" applyFill="1" applyBorder="1" applyAlignment="1" applyProtection="1">
      <alignment horizontal="center" vertical="center"/>
      <protection hidden="1"/>
    </xf>
    <xf numFmtId="0" fontId="42" fillId="8" borderId="13" xfId="0" applyFont="1" applyFill="1" applyBorder="1" applyAlignment="1" applyProtection="1">
      <alignment horizontal="center" vertical="center"/>
      <protection hidden="1"/>
    </xf>
    <xf numFmtId="0" fontId="42" fillId="8" borderId="40" xfId="0" applyFont="1" applyFill="1" applyBorder="1" applyAlignment="1" applyProtection="1">
      <alignment horizontal="center" vertical="center"/>
      <protection hidden="1"/>
    </xf>
    <xf numFmtId="0" fontId="42" fillId="8" borderId="41" xfId="0" applyFont="1" applyFill="1" applyBorder="1" applyAlignment="1" applyProtection="1">
      <alignment horizontal="center" vertical="center"/>
      <protection hidden="1"/>
    </xf>
    <xf numFmtId="0" fontId="40" fillId="3" borderId="20" xfId="0" applyFont="1" applyFill="1" applyBorder="1" applyAlignment="1" applyProtection="1">
      <alignment vertical="center" wrapText="1"/>
      <protection hidden="1"/>
    </xf>
    <xf numFmtId="0" fontId="40" fillId="3" borderId="19" xfId="0" applyFont="1" applyFill="1" applyBorder="1" applyAlignment="1" applyProtection="1">
      <alignment vertical="center" wrapText="1"/>
      <protection hidden="1"/>
    </xf>
    <xf numFmtId="0" fontId="40" fillId="3" borderId="21" xfId="0" applyFont="1" applyFill="1" applyBorder="1" applyAlignment="1" applyProtection="1">
      <alignment vertical="center" wrapText="1"/>
      <protection hidden="1"/>
    </xf>
    <xf numFmtId="0" fontId="40" fillId="3" borderId="21" xfId="0" applyFont="1" applyFill="1" applyBorder="1" applyAlignment="1" applyProtection="1">
      <alignment vertical="center"/>
      <protection hidden="1"/>
    </xf>
    <xf numFmtId="0" fontId="54" fillId="3" borderId="20" xfId="0" applyFont="1" applyFill="1" applyBorder="1" applyAlignment="1" applyProtection="1">
      <alignment vertical="center" wrapText="1"/>
      <protection hidden="1"/>
    </xf>
    <xf numFmtId="0" fontId="54" fillId="3" borderId="21" xfId="0" applyFont="1" applyFill="1" applyBorder="1" applyAlignment="1" applyProtection="1">
      <alignment vertical="center" wrapText="1"/>
      <protection hidden="1"/>
    </xf>
    <xf numFmtId="2" fontId="36" fillId="2" borderId="0" xfId="0" applyNumberFormat="1" applyFont="1" applyFill="1" applyBorder="1" applyAlignment="1" applyProtection="1">
      <alignment horizontal="right"/>
      <protection hidden="1"/>
    </xf>
    <xf numFmtId="2" fontId="36" fillId="2" borderId="0" xfId="0" applyNumberFormat="1" applyFont="1" applyFill="1" applyBorder="1" applyProtection="1">
      <protection hidden="1"/>
    </xf>
    <xf numFmtId="2" fontId="37" fillId="2" borderId="0" xfId="0" applyNumberFormat="1" applyFont="1" applyFill="1" applyBorder="1" applyAlignment="1" applyProtection="1">
      <alignment horizontal="right"/>
      <protection hidden="1"/>
    </xf>
    <xf numFmtId="0" fontId="36" fillId="0" borderId="14" xfId="0" applyFont="1" applyBorder="1" applyProtection="1">
      <protection hidden="1"/>
    </xf>
    <xf numFmtId="0" fontId="36" fillId="0" borderId="11" xfId="0" applyFont="1" applyBorder="1" applyProtection="1">
      <protection hidden="1"/>
    </xf>
    <xf numFmtId="0" fontId="55" fillId="9" borderId="26" xfId="0" applyFont="1" applyFill="1" applyBorder="1" applyAlignment="1" applyProtection="1">
      <alignment horizontal="center" vertical="center" wrapText="1"/>
      <protection hidden="1"/>
    </xf>
    <xf numFmtId="0" fontId="55" fillId="9" borderId="27" xfId="0" applyFont="1" applyFill="1" applyBorder="1" applyAlignment="1" applyProtection="1">
      <alignment horizontal="center" vertical="center" wrapText="1"/>
      <protection hidden="1"/>
    </xf>
    <xf numFmtId="0" fontId="55" fillId="9" borderId="28" xfId="0" applyFont="1" applyFill="1" applyBorder="1" applyAlignment="1" applyProtection="1">
      <alignment horizontal="center" vertical="center" wrapText="1"/>
      <protection hidden="1"/>
    </xf>
    <xf numFmtId="0" fontId="55" fillId="9" borderId="12" xfId="0" applyFont="1" applyFill="1" applyBorder="1" applyAlignment="1" applyProtection="1">
      <alignment horizontal="center" vertical="center" wrapText="1"/>
      <protection hidden="1"/>
    </xf>
    <xf numFmtId="0" fontId="55" fillId="9" borderId="0" xfId="0" applyFont="1" applyFill="1" applyBorder="1" applyAlignment="1" applyProtection="1">
      <alignment horizontal="center" vertical="center" wrapText="1"/>
      <protection hidden="1"/>
    </xf>
    <xf numFmtId="0" fontId="55" fillId="9" borderId="4" xfId="0" applyFont="1" applyFill="1" applyBorder="1" applyAlignment="1" applyProtection="1">
      <alignment horizontal="center" vertical="center" wrapText="1"/>
      <protection hidden="1"/>
    </xf>
    <xf numFmtId="0" fontId="55" fillId="9" borderId="14" xfId="0" applyFont="1" applyFill="1" applyBorder="1" applyAlignment="1" applyProtection="1">
      <alignment horizontal="center" vertical="center" wrapText="1"/>
      <protection hidden="1"/>
    </xf>
    <xf numFmtId="0" fontId="55" fillId="9" borderId="11" xfId="0" applyFont="1" applyFill="1" applyBorder="1" applyAlignment="1" applyProtection="1">
      <alignment horizontal="center" vertical="center" wrapText="1"/>
      <protection hidden="1"/>
    </xf>
    <xf numFmtId="0" fontId="55" fillId="9" borderId="29" xfId="0" applyFont="1" applyFill="1" applyBorder="1" applyAlignment="1" applyProtection="1">
      <alignment horizontal="center" vertical="center" wrapText="1"/>
      <protection hidden="1"/>
    </xf>
    <xf numFmtId="0" fontId="35" fillId="3" borderId="26" xfId="0" applyFont="1" applyFill="1" applyBorder="1" applyAlignment="1" applyProtection="1">
      <alignment horizontal="center" vertical="center" wrapText="1"/>
      <protection hidden="1"/>
    </xf>
    <xf numFmtId="0" fontId="35" fillId="3" borderId="27" xfId="0" applyFont="1" applyFill="1" applyBorder="1" applyAlignment="1" applyProtection="1">
      <alignment horizontal="center" vertical="center" wrapText="1"/>
      <protection hidden="1"/>
    </xf>
    <xf numFmtId="0" fontId="35" fillId="3" borderId="28" xfId="0" applyFont="1" applyFill="1" applyBorder="1" applyAlignment="1" applyProtection="1">
      <alignment horizontal="center" vertical="center" wrapText="1"/>
      <protection hidden="1"/>
    </xf>
    <xf numFmtId="0" fontId="35" fillId="3" borderId="12" xfId="0" applyFont="1" applyFill="1" applyBorder="1" applyAlignment="1" applyProtection="1">
      <alignment horizontal="center" vertical="center" wrapText="1"/>
      <protection hidden="1"/>
    </xf>
    <xf numFmtId="0" fontId="35" fillId="3" borderId="0" xfId="0" applyFont="1" applyFill="1" applyBorder="1" applyAlignment="1" applyProtection="1">
      <alignment horizontal="center" vertical="center" wrapText="1"/>
      <protection hidden="1"/>
    </xf>
    <xf numFmtId="0" fontId="35" fillId="3" borderId="4" xfId="0" applyFont="1" applyFill="1" applyBorder="1" applyAlignment="1" applyProtection="1">
      <alignment horizontal="center" vertical="center" wrapText="1"/>
      <protection hidden="1"/>
    </xf>
    <xf numFmtId="0" fontId="35" fillId="3" borderId="14" xfId="0" applyFont="1" applyFill="1" applyBorder="1" applyAlignment="1" applyProtection="1">
      <alignment horizontal="center" vertical="center" wrapText="1"/>
      <protection hidden="1"/>
    </xf>
    <xf numFmtId="0" fontId="35" fillId="3" borderId="11" xfId="0" applyFont="1" applyFill="1" applyBorder="1" applyAlignment="1" applyProtection="1">
      <alignment horizontal="center" vertical="center" wrapText="1"/>
      <protection hidden="1"/>
    </xf>
    <xf numFmtId="0" fontId="35" fillId="3" borderId="29" xfId="0" applyFont="1" applyFill="1" applyBorder="1" applyAlignment="1" applyProtection="1">
      <alignment horizontal="center" vertical="center" wrapText="1"/>
      <protection hidden="1"/>
    </xf>
    <xf numFmtId="0" fontId="54" fillId="3" borderId="30" xfId="0" applyFont="1" applyFill="1" applyBorder="1" applyAlignment="1" applyProtection="1">
      <alignment horizontal="center" vertical="center" wrapText="1"/>
      <protection hidden="1"/>
    </xf>
    <xf numFmtId="0" fontId="54" fillId="3" borderId="8" xfId="0" applyFont="1" applyFill="1" applyBorder="1" applyAlignment="1" applyProtection="1">
      <alignment horizontal="center" vertical="center" wrapText="1"/>
      <protection hidden="1"/>
    </xf>
    <xf numFmtId="0" fontId="54" fillId="3" borderId="31" xfId="0" applyFont="1" applyFill="1" applyBorder="1" applyAlignment="1" applyProtection="1">
      <alignment horizontal="center" vertical="center" wrapText="1"/>
      <protection hidden="1"/>
    </xf>
    <xf numFmtId="0" fontId="54" fillId="3" borderId="9" xfId="0" applyFont="1" applyFill="1" applyBorder="1" applyAlignment="1" applyProtection="1">
      <alignment horizontal="center" vertical="center" wrapText="1"/>
      <protection hidden="1"/>
    </xf>
    <xf numFmtId="0" fontId="40" fillId="3" borderId="5" xfId="0" applyFont="1" applyFill="1" applyBorder="1" applyAlignment="1" applyProtection="1">
      <alignment horizontal="center" vertical="center" wrapText="1"/>
      <protection hidden="1"/>
    </xf>
    <xf numFmtId="0" fontId="40" fillId="3" borderId="24" xfId="0" applyFont="1" applyFill="1" applyBorder="1" applyAlignment="1" applyProtection="1">
      <alignment horizontal="center" vertical="center" wrapText="1"/>
      <protection hidden="1"/>
    </xf>
    <xf numFmtId="0" fontId="56" fillId="10" borderId="4" xfId="0" applyFont="1" applyFill="1" applyBorder="1" applyAlignment="1" applyProtection="1">
      <alignment horizontal="center" vertical="center" wrapText="1"/>
      <protection locked="0"/>
    </xf>
    <xf numFmtId="0" fontId="56" fillId="10" borderId="29" xfId="0" applyFont="1" applyFill="1" applyBorder="1" applyAlignment="1" applyProtection="1">
      <alignment horizontal="center" vertical="center" wrapText="1"/>
      <protection locked="0"/>
    </xf>
    <xf numFmtId="172" fontId="56" fillId="10" borderId="31" xfId="0" applyNumberFormat="1" applyFont="1" applyFill="1" applyBorder="1" applyAlignment="1" applyProtection="1">
      <alignment horizontal="center" vertical="center" wrapText="1"/>
      <protection locked="0"/>
    </xf>
    <xf numFmtId="172" fontId="56" fillId="10" borderId="8" xfId="0" applyNumberFormat="1" applyFont="1" applyFill="1" applyBorder="1" applyAlignment="1" applyProtection="1">
      <alignment horizontal="center" vertical="center" wrapText="1"/>
      <protection locked="0"/>
    </xf>
    <xf numFmtId="172" fontId="56" fillId="10" borderId="9" xfId="0" applyNumberFormat="1" applyFont="1" applyFill="1" applyBorder="1" applyAlignment="1" applyProtection="1">
      <alignment horizontal="center" vertical="center" wrapText="1"/>
      <protection locked="0"/>
    </xf>
    <xf numFmtId="0" fontId="52" fillId="3" borderId="31" xfId="0" applyFont="1" applyFill="1" applyBorder="1" applyAlignment="1" applyProtection="1">
      <alignment horizontal="center" vertical="center" wrapText="1"/>
      <protection hidden="1"/>
    </xf>
    <xf numFmtId="0" fontId="52" fillId="3" borderId="8" xfId="0" applyFont="1" applyFill="1" applyBorder="1" applyAlignment="1" applyProtection="1">
      <alignment horizontal="center" vertical="center" wrapText="1"/>
      <protection hidden="1"/>
    </xf>
    <xf numFmtId="0" fontId="52" fillId="3" borderId="9" xfId="0" applyFont="1" applyFill="1" applyBorder="1" applyAlignment="1" applyProtection="1">
      <alignment horizontal="center" vertical="center" wrapText="1"/>
      <protection hidden="1"/>
    </xf>
    <xf numFmtId="0" fontId="35" fillId="3" borderId="26" xfId="0" applyFont="1" applyFill="1" applyBorder="1" applyAlignment="1" applyProtection="1">
      <alignment horizontal="center" vertical="center"/>
      <protection hidden="1"/>
    </xf>
    <xf numFmtId="0" fontId="35" fillId="3" borderId="27" xfId="0" applyFont="1" applyFill="1" applyBorder="1" applyAlignment="1" applyProtection="1">
      <alignment horizontal="center" vertical="center"/>
      <protection hidden="1"/>
    </xf>
    <xf numFmtId="0" fontId="35" fillId="3" borderId="28" xfId="0" applyFont="1" applyFill="1" applyBorder="1" applyAlignment="1" applyProtection="1">
      <alignment horizontal="center" vertical="center"/>
      <protection hidden="1"/>
    </xf>
    <xf numFmtId="0" fontId="35" fillId="3" borderId="14" xfId="0" applyFont="1" applyFill="1" applyBorder="1" applyAlignment="1" applyProtection="1">
      <alignment horizontal="center" vertical="center"/>
      <protection hidden="1"/>
    </xf>
    <xf numFmtId="0" fontId="35" fillId="3" borderId="11" xfId="0" applyFont="1" applyFill="1" applyBorder="1" applyAlignment="1" applyProtection="1">
      <alignment horizontal="center" vertical="center"/>
      <protection hidden="1"/>
    </xf>
    <xf numFmtId="0" fontId="35" fillId="3" borderId="29" xfId="0" applyFont="1" applyFill="1" applyBorder="1" applyAlignment="1" applyProtection="1">
      <alignment horizontal="center" vertical="center"/>
      <protection hidden="1"/>
    </xf>
    <xf numFmtId="0" fontId="52" fillId="3" borderId="1" xfId="0" applyFont="1" applyFill="1" applyBorder="1" applyAlignment="1" applyProtection="1">
      <alignment horizontal="center" vertical="center" wrapText="1"/>
      <protection hidden="1"/>
    </xf>
    <xf numFmtId="0" fontId="52" fillId="3" borderId="5" xfId="0" applyFont="1" applyFill="1" applyBorder="1" applyAlignment="1" applyProtection="1">
      <alignment horizontal="center" vertical="center" wrapText="1"/>
      <protection hidden="1"/>
    </xf>
    <xf numFmtId="0" fontId="52" fillId="3" borderId="24" xfId="0" applyFont="1" applyFill="1" applyBorder="1" applyAlignment="1" applyProtection="1">
      <alignment horizontal="center" vertical="center" wrapText="1"/>
      <protection hidden="1"/>
    </xf>
    <xf numFmtId="0" fontId="53" fillId="3" borderId="5" xfId="0" applyFont="1" applyFill="1" applyBorder="1" applyAlignment="1" applyProtection="1">
      <alignment horizontal="center" vertical="center" wrapText="1"/>
      <protection hidden="1"/>
    </xf>
    <xf numFmtId="0" fontId="53" fillId="3" borderId="24" xfId="0" applyFont="1" applyFill="1" applyBorder="1" applyAlignment="1" applyProtection="1">
      <alignment horizontal="center" vertical="center" wrapText="1"/>
      <protection hidden="1"/>
    </xf>
    <xf numFmtId="0" fontId="54" fillId="3" borderId="1" xfId="0" applyFont="1" applyFill="1" applyBorder="1" applyAlignment="1" applyProtection="1">
      <alignment horizontal="center" vertical="center" wrapText="1"/>
      <protection hidden="1"/>
    </xf>
    <xf numFmtId="0" fontId="54" fillId="3" borderId="5" xfId="0" applyFont="1" applyFill="1" applyBorder="1" applyAlignment="1" applyProtection="1">
      <alignment horizontal="center" vertical="center" wrapText="1"/>
      <protection hidden="1"/>
    </xf>
    <xf numFmtId="0" fontId="52" fillId="3" borderId="25" xfId="0" applyFont="1" applyFill="1" applyBorder="1" applyAlignment="1" applyProtection="1">
      <alignment horizontal="center" vertical="center" wrapText="1"/>
      <protection hidden="1"/>
    </xf>
    <xf numFmtId="0" fontId="35" fillId="3" borderId="26" xfId="0" applyFont="1" applyFill="1" applyBorder="1" applyAlignment="1" applyProtection="1">
      <alignment horizontal="left" vertical="center"/>
      <protection hidden="1"/>
    </xf>
    <xf numFmtId="0" fontId="35" fillId="3" borderId="27" xfId="0" applyFont="1" applyFill="1" applyBorder="1" applyAlignment="1" applyProtection="1">
      <alignment horizontal="left" vertical="center"/>
      <protection hidden="1"/>
    </xf>
    <xf numFmtId="0" fontId="35" fillId="3" borderId="28" xfId="0" applyFont="1" applyFill="1" applyBorder="1" applyAlignment="1" applyProtection="1">
      <alignment horizontal="left" vertical="center"/>
      <protection hidden="1"/>
    </xf>
    <xf numFmtId="0" fontId="35" fillId="3" borderId="12" xfId="0" applyFont="1" applyFill="1" applyBorder="1" applyAlignment="1" applyProtection="1">
      <alignment horizontal="left" vertical="center"/>
      <protection hidden="1"/>
    </xf>
    <xf numFmtId="0" fontId="35" fillId="3" borderId="0" xfId="0" applyFont="1" applyFill="1" applyBorder="1" applyAlignment="1" applyProtection="1">
      <alignment horizontal="left" vertical="center"/>
      <protection hidden="1"/>
    </xf>
    <xf numFmtId="0" fontId="35" fillId="3" borderId="4" xfId="0" applyFont="1" applyFill="1" applyBorder="1" applyAlignment="1" applyProtection="1">
      <alignment horizontal="left" vertical="center"/>
      <protection hidden="1"/>
    </xf>
    <xf numFmtId="0" fontId="35" fillId="3" borderId="12" xfId="0" applyFont="1" applyFill="1" applyBorder="1" applyAlignment="1" applyProtection="1">
      <alignment horizontal="left" vertical="center" wrapText="1"/>
      <protection hidden="1"/>
    </xf>
    <xf numFmtId="0" fontId="35" fillId="3" borderId="0" xfId="0" applyFont="1" applyFill="1" applyBorder="1" applyAlignment="1" applyProtection="1">
      <alignment horizontal="left" vertical="center" wrapText="1"/>
      <protection hidden="1"/>
    </xf>
    <xf numFmtId="0" fontId="35" fillId="3" borderId="4" xfId="0" applyFont="1" applyFill="1" applyBorder="1" applyAlignment="1" applyProtection="1">
      <alignment horizontal="left" vertical="center" wrapText="1"/>
      <protection hidden="1"/>
    </xf>
    <xf numFmtId="0" fontId="35" fillId="3" borderId="14" xfId="0" applyFont="1" applyFill="1" applyBorder="1" applyAlignment="1" applyProtection="1">
      <alignment horizontal="left" vertical="center" wrapText="1"/>
      <protection hidden="1"/>
    </xf>
    <xf numFmtId="0" fontId="35" fillId="3" borderId="11" xfId="0" applyFont="1" applyFill="1" applyBorder="1" applyAlignment="1" applyProtection="1">
      <alignment horizontal="left" vertical="center" wrapText="1"/>
      <protection hidden="1"/>
    </xf>
    <xf numFmtId="0" fontId="35" fillId="3" borderId="29" xfId="0" applyFont="1" applyFill="1" applyBorder="1" applyAlignment="1" applyProtection="1">
      <alignment horizontal="left" vertical="center" wrapText="1"/>
      <protection hidden="1"/>
    </xf>
    <xf numFmtId="0" fontId="40" fillId="3" borderId="26" xfId="0" applyFont="1" applyFill="1" applyBorder="1" applyAlignment="1" applyProtection="1">
      <alignment horizontal="center" vertical="center" wrapText="1"/>
      <protection hidden="1"/>
    </xf>
    <xf numFmtId="0" fontId="40" fillId="3" borderId="27" xfId="0" applyFont="1" applyFill="1" applyBorder="1" applyAlignment="1" applyProtection="1">
      <alignment horizontal="center" vertical="center" wrapText="1"/>
      <protection hidden="1"/>
    </xf>
    <xf numFmtId="0" fontId="40" fillId="3" borderId="28" xfId="0" applyFont="1" applyFill="1" applyBorder="1" applyAlignment="1" applyProtection="1">
      <alignment horizontal="center" vertical="center" wrapText="1"/>
      <protection hidden="1"/>
    </xf>
    <xf numFmtId="0" fontId="40" fillId="3" borderId="0" xfId="0" applyFont="1" applyFill="1" applyBorder="1" applyAlignment="1" applyProtection="1">
      <alignment horizontal="center" vertical="center"/>
      <protection hidden="1"/>
    </xf>
    <xf numFmtId="0" fontId="40" fillId="3" borderId="20" xfId="0" applyFont="1" applyFill="1" applyBorder="1" applyAlignment="1" applyProtection="1">
      <alignment horizontal="center" vertical="center" wrapText="1"/>
      <protection hidden="1"/>
    </xf>
    <xf numFmtId="0" fontId="40" fillId="3" borderId="19" xfId="0" applyFont="1" applyFill="1" applyBorder="1" applyAlignment="1" applyProtection="1">
      <alignment horizontal="center" vertical="center" wrapText="1"/>
      <protection hidden="1"/>
    </xf>
    <xf numFmtId="0" fontId="40" fillId="3" borderId="19" xfId="0" applyFont="1" applyFill="1" applyBorder="1" applyAlignment="1" applyProtection="1">
      <alignment horizontal="center" vertical="center"/>
      <protection hidden="1"/>
    </xf>
    <xf numFmtId="0" fontId="40" fillId="3" borderId="21" xfId="0" applyFont="1" applyFill="1" applyBorder="1" applyAlignment="1" applyProtection="1">
      <alignment horizontal="center" vertical="center"/>
      <protection hidden="1"/>
    </xf>
    <xf numFmtId="0" fontId="54" fillId="3" borderId="20" xfId="0" applyFont="1" applyFill="1" applyBorder="1" applyAlignment="1" applyProtection="1">
      <alignment horizontal="center" vertical="center" wrapText="1"/>
      <protection hidden="1"/>
    </xf>
    <xf numFmtId="0" fontId="54" fillId="3" borderId="21" xfId="0" applyFont="1" applyFill="1" applyBorder="1" applyAlignment="1" applyProtection="1">
      <alignment horizontal="center" vertical="center" wrapText="1"/>
      <protection hidden="1"/>
    </xf>
    <xf numFmtId="0" fontId="40" fillId="3" borderId="12" xfId="0" applyFont="1" applyFill="1" applyBorder="1" applyAlignment="1" applyProtection="1">
      <alignment horizontal="center" vertical="center" wrapText="1"/>
      <protection hidden="1"/>
    </xf>
    <xf numFmtId="0" fontId="40" fillId="3" borderId="0" xfId="0" applyFont="1" applyFill="1" applyBorder="1" applyAlignment="1" applyProtection="1">
      <alignment horizontal="center" vertical="center" wrapText="1"/>
      <protection hidden="1"/>
    </xf>
    <xf numFmtId="0" fontId="40" fillId="3" borderId="4" xfId="0" applyFont="1" applyFill="1" applyBorder="1" applyAlignment="1" applyProtection="1">
      <alignment horizontal="center" vertical="center" wrapText="1"/>
      <protection hidden="1"/>
    </xf>
    <xf numFmtId="0" fontId="40" fillId="3" borderId="26" xfId="0" applyFont="1" applyFill="1" applyBorder="1" applyAlignment="1" applyProtection="1">
      <alignment horizontal="center" vertical="center"/>
      <protection hidden="1"/>
    </xf>
    <xf numFmtId="0" fontId="40" fillId="3" borderId="27" xfId="0" applyFont="1" applyFill="1" applyBorder="1" applyAlignment="1" applyProtection="1">
      <alignment horizontal="center" vertical="center"/>
      <protection hidden="1"/>
    </xf>
    <xf numFmtId="0" fontId="40" fillId="3" borderId="28" xfId="0" applyFont="1" applyFill="1" applyBorder="1" applyAlignment="1" applyProtection="1">
      <alignment horizontal="center" vertical="center"/>
      <protection hidden="1"/>
    </xf>
    <xf numFmtId="0" fontId="40" fillId="3" borderId="14" xfId="0" applyFont="1" applyFill="1" applyBorder="1" applyAlignment="1" applyProtection="1">
      <alignment horizontal="center" vertical="center"/>
      <protection hidden="1"/>
    </xf>
    <xf numFmtId="0" fontId="40" fillId="3" borderId="11" xfId="0" applyFont="1" applyFill="1" applyBorder="1" applyAlignment="1" applyProtection="1">
      <alignment horizontal="center" vertical="center"/>
      <protection hidden="1"/>
    </xf>
    <xf numFmtId="0" fontId="40" fillId="3" borderId="29" xfId="0" applyFont="1" applyFill="1" applyBorder="1" applyAlignment="1" applyProtection="1">
      <alignment horizontal="center" vertical="center"/>
      <protection hidden="1"/>
    </xf>
    <xf numFmtId="0" fontId="40" fillId="3" borderId="14" xfId="0" applyFont="1" applyFill="1" applyBorder="1" applyAlignment="1" applyProtection="1">
      <alignment horizontal="center" vertical="center" wrapText="1"/>
      <protection hidden="1"/>
    </xf>
    <xf numFmtId="0" fontId="40" fillId="3" borderId="11" xfId="0" applyFont="1" applyFill="1" applyBorder="1" applyAlignment="1" applyProtection="1">
      <alignment horizontal="center" vertical="center" wrapText="1"/>
      <protection hidden="1"/>
    </xf>
    <xf numFmtId="0" fontId="9" fillId="9" borderId="26" xfId="0" applyFont="1" applyFill="1" applyBorder="1" applyAlignment="1" applyProtection="1">
      <alignment horizontal="center" vertical="center" wrapText="1"/>
      <protection hidden="1"/>
    </xf>
    <xf numFmtId="0" fontId="9" fillId="9" borderId="14" xfId="0" applyFont="1" applyFill="1" applyBorder="1" applyAlignment="1" applyProtection="1">
      <alignment horizontal="center" vertical="center" wrapText="1"/>
      <protection hidden="1"/>
    </xf>
    <xf numFmtId="0" fontId="57" fillId="11" borderId="20" xfId="0" applyFont="1" applyFill="1" applyBorder="1" applyAlignment="1" applyProtection="1">
      <alignment horizontal="center" vertical="center" wrapText="1"/>
      <protection hidden="1"/>
    </xf>
    <xf numFmtId="0" fontId="0" fillId="0" borderId="19" xfId="0" applyBorder="1" applyAlignment="1">
      <alignment horizontal="center"/>
    </xf>
    <xf numFmtId="0" fontId="0" fillId="0" borderId="21" xfId="0" applyBorder="1" applyAlignment="1">
      <alignment horizontal="center"/>
    </xf>
    <xf numFmtId="0" fontId="45" fillId="4" borderId="26" xfId="0" applyFont="1" applyFill="1" applyBorder="1" applyAlignment="1" applyProtection="1">
      <alignment horizontal="center" vertical="center"/>
      <protection locked="0"/>
    </xf>
    <xf numFmtId="0" fontId="45" fillId="4" borderId="27" xfId="0" applyFont="1" applyFill="1" applyBorder="1" applyAlignment="1" applyProtection="1">
      <alignment horizontal="center" vertical="center"/>
      <protection locked="0"/>
    </xf>
    <xf numFmtId="0" fontId="45" fillId="4" borderId="28" xfId="0" applyFont="1" applyFill="1" applyBorder="1" applyAlignment="1" applyProtection="1">
      <alignment horizontal="center" vertical="center"/>
      <protection locked="0"/>
    </xf>
    <xf numFmtId="0" fontId="45" fillId="4" borderId="14" xfId="0" applyFont="1" applyFill="1" applyBorder="1" applyAlignment="1" applyProtection="1">
      <alignment horizontal="center" vertical="center"/>
      <protection locked="0"/>
    </xf>
    <xf numFmtId="0" fontId="45" fillId="4" borderId="11" xfId="0" applyFont="1" applyFill="1" applyBorder="1" applyAlignment="1" applyProtection="1">
      <alignment horizontal="center" vertical="center"/>
      <protection locked="0"/>
    </xf>
    <xf numFmtId="0" fontId="45" fillId="4" borderId="29" xfId="0" applyFont="1" applyFill="1" applyBorder="1" applyAlignment="1" applyProtection="1">
      <alignment horizontal="center" vertical="center"/>
      <protection locked="0"/>
    </xf>
    <xf numFmtId="0" fontId="57" fillId="11" borderId="26" xfId="0" applyFont="1" applyFill="1" applyBorder="1" applyAlignment="1" applyProtection="1">
      <alignment horizontal="center" vertical="center" wrapText="1"/>
      <protection hidden="1"/>
    </xf>
    <xf numFmtId="0" fontId="58" fillId="0" borderId="19" xfId="0" applyFont="1" applyBorder="1"/>
    <xf numFmtId="0" fontId="58" fillId="0" borderId="21" xfId="0" applyFont="1" applyBorder="1"/>
    <xf numFmtId="0" fontId="57" fillId="11" borderId="20" xfId="0" applyFont="1" applyFill="1" applyBorder="1" applyAlignment="1" applyProtection="1">
      <alignment horizontal="center" vertical="center"/>
      <protection hidden="1"/>
    </xf>
    <xf numFmtId="0" fontId="0" fillId="0" borderId="19" xfId="0" applyBorder="1"/>
    <xf numFmtId="0" fontId="0" fillId="0" borderId="21" xfId="0" applyBorder="1"/>
    <xf numFmtId="0" fontId="36" fillId="0" borderId="11" xfId="0" applyFont="1" applyBorder="1" applyAlignment="1" applyProtection="1">
      <alignment horizontal="center"/>
      <protection hidden="1"/>
    </xf>
    <xf numFmtId="0" fontId="36" fillId="0" borderId="29" xfId="0" applyFont="1" applyBorder="1" applyAlignment="1" applyProtection="1">
      <alignment horizontal="center"/>
      <protection hidden="1"/>
    </xf>
    <xf numFmtId="0" fontId="61" fillId="0" borderId="26" xfId="0" applyFont="1" applyBorder="1" applyAlignment="1" applyProtection="1">
      <alignment horizontal="center"/>
      <protection hidden="1"/>
    </xf>
    <xf numFmtId="0" fontId="61" fillId="0" borderId="27" xfId="0" applyFont="1" applyBorder="1" applyAlignment="1" applyProtection="1">
      <alignment horizontal="center"/>
      <protection hidden="1"/>
    </xf>
    <xf numFmtId="0" fontId="61" fillId="0" borderId="28" xfId="0" applyFont="1" applyBorder="1" applyAlignment="1" applyProtection="1">
      <alignment horizontal="center"/>
      <protection hidden="1"/>
    </xf>
    <xf numFmtId="0" fontId="60" fillId="0" borderId="12" xfId="0" applyFont="1" applyBorder="1" applyAlignment="1" applyProtection="1">
      <alignment horizontal="center"/>
      <protection hidden="1"/>
    </xf>
    <xf numFmtId="0" fontId="60" fillId="0" borderId="0" xfId="0" applyFont="1" applyBorder="1" applyAlignment="1" applyProtection="1">
      <alignment horizontal="center"/>
      <protection hidden="1"/>
    </xf>
    <xf numFmtId="0" fontId="60" fillId="0" borderId="4" xfId="0" applyFont="1" applyBorder="1" applyAlignment="1" applyProtection="1">
      <alignment horizontal="center"/>
      <protection hidden="1"/>
    </xf>
    <xf numFmtId="0" fontId="60" fillId="0" borderId="34" xfId="0" applyFont="1" applyBorder="1" applyAlignment="1" applyProtection="1">
      <alignment horizontal="center" vertical="center" wrapText="1"/>
      <protection hidden="1"/>
    </xf>
    <xf numFmtId="0" fontId="60" fillId="0" borderId="1" xfId="0" applyFont="1" applyBorder="1" applyAlignment="1" applyProtection="1">
      <alignment horizontal="center" vertical="center" wrapText="1"/>
      <protection hidden="1"/>
    </xf>
    <xf numFmtId="0" fontId="30" fillId="0" borderId="33" xfId="0" applyFont="1" applyBorder="1" applyAlignment="1" applyProtection="1">
      <alignment horizontal="center" vertical="center" wrapText="1"/>
      <protection hidden="1"/>
    </xf>
    <xf numFmtId="0" fontId="0" fillId="0" borderId="2" xfId="0" applyBorder="1"/>
    <xf numFmtId="0" fontId="33" fillId="0" borderId="0" xfId="0" applyFont="1" applyBorder="1" applyAlignment="1" applyProtection="1">
      <alignment horizontal="center" vertical="top" wrapText="1"/>
      <protection hidden="1"/>
    </xf>
    <xf numFmtId="0" fontId="33" fillId="0" borderId="4" xfId="0" applyFont="1" applyBorder="1" applyAlignment="1" applyProtection="1">
      <alignment horizontal="center" vertical="top" wrapText="1"/>
      <protection hidden="1"/>
    </xf>
    <xf numFmtId="14" fontId="60" fillId="0" borderId="0" xfId="0" applyNumberFormat="1" applyFont="1" applyBorder="1" applyAlignment="1" applyProtection="1">
      <alignment horizontal="left"/>
      <protection hidden="1"/>
    </xf>
    <xf numFmtId="0" fontId="61" fillId="0" borderId="0" xfId="0" applyFont="1" applyBorder="1" applyAlignment="1" applyProtection="1">
      <alignment horizontal="center" vertical="center"/>
      <protection hidden="1"/>
    </xf>
    <xf numFmtId="0" fontId="6" fillId="0" borderId="0" xfId="0" applyFont="1" applyBorder="1" applyAlignment="1" applyProtection="1">
      <alignment horizontal="center" vertical="center"/>
      <protection hidden="1"/>
    </xf>
    <xf numFmtId="0" fontId="3" fillId="0" borderId="0" xfId="0" applyFont="1" applyBorder="1" applyAlignment="1" applyProtection="1">
      <alignment horizontal="center" vertical="top" wrapText="1"/>
      <protection hidden="1"/>
    </xf>
    <xf numFmtId="0" fontId="3" fillId="0" borderId="4" xfId="0" applyFont="1" applyBorder="1" applyAlignment="1" applyProtection="1">
      <alignment horizontal="center" vertical="top" wrapText="1"/>
      <protection hidden="1"/>
    </xf>
    <xf numFmtId="0" fontId="9" fillId="0" borderId="0" xfId="0" applyFont="1" applyBorder="1" applyAlignment="1" applyProtection="1">
      <alignment horizontal="center"/>
      <protection hidden="1"/>
    </xf>
    <xf numFmtId="0" fontId="9" fillId="0" borderId="4" xfId="0" applyFont="1" applyBorder="1" applyAlignment="1" applyProtection="1">
      <alignment horizontal="center"/>
      <protection hidden="1"/>
    </xf>
    <xf numFmtId="0" fontId="6" fillId="0" borderId="4" xfId="0" applyFont="1" applyBorder="1" applyAlignment="1" applyProtection="1">
      <alignment horizontal="center" vertical="center"/>
      <protection hidden="1"/>
    </xf>
    <xf numFmtId="0" fontId="14" fillId="0" borderId="0" xfId="0" applyFont="1" applyBorder="1" applyAlignment="1" applyProtection="1">
      <alignment horizontal="center" vertical="center"/>
      <protection hidden="1"/>
    </xf>
    <xf numFmtId="0" fontId="12" fillId="9" borderId="20" xfId="0" applyFont="1" applyFill="1" applyBorder="1" applyAlignment="1" applyProtection="1">
      <alignment horizontal="center" vertical="center"/>
      <protection hidden="1"/>
    </xf>
    <xf numFmtId="0" fontId="12" fillId="9" borderId="19" xfId="0" applyFont="1" applyFill="1" applyBorder="1" applyAlignment="1" applyProtection="1">
      <alignment horizontal="center" vertical="center"/>
      <protection hidden="1"/>
    </xf>
    <xf numFmtId="0" fontId="12" fillId="0" borderId="0" xfId="0" applyFont="1" applyBorder="1" applyAlignment="1" applyProtection="1">
      <alignment horizontal="left" wrapText="1"/>
      <protection hidden="1"/>
    </xf>
    <xf numFmtId="0" fontId="12" fillId="0" borderId="0" xfId="0" applyFont="1" applyBorder="1" applyAlignment="1" applyProtection="1">
      <alignment horizontal="center" vertical="center"/>
      <protection hidden="1"/>
    </xf>
    <xf numFmtId="0" fontId="25" fillId="9" borderId="31" xfId="0" applyFont="1" applyFill="1" applyBorder="1" applyAlignment="1" applyProtection="1">
      <alignment horizontal="center" vertical="center" wrapText="1"/>
    </xf>
    <xf numFmtId="0" fontId="25" fillId="9" borderId="9" xfId="0" applyFont="1" applyFill="1" applyBorder="1" applyAlignment="1" applyProtection="1">
      <alignment horizontal="center" vertical="center" wrapText="1"/>
    </xf>
    <xf numFmtId="0" fontId="57" fillId="11" borderId="19" xfId="0" applyFont="1" applyFill="1" applyBorder="1" applyAlignment="1" applyProtection="1">
      <alignment horizontal="center" vertical="center"/>
      <protection hidden="1"/>
    </xf>
    <xf numFmtId="0" fontId="57" fillId="11" borderId="19" xfId="0" applyFont="1" applyFill="1" applyBorder="1" applyAlignment="1" applyProtection="1">
      <alignment horizontal="center" vertical="center" wrapText="1"/>
      <protection hidden="1"/>
    </xf>
    <xf numFmtId="0" fontId="57" fillId="11" borderId="21" xfId="0" applyFont="1" applyFill="1" applyBorder="1" applyAlignment="1" applyProtection="1">
      <alignment horizontal="center" vertical="center" wrapText="1"/>
      <protection hidden="1"/>
    </xf>
    <xf numFmtId="0" fontId="12" fillId="9" borderId="21" xfId="0" applyFont="1" applyFill="1" applyBorder="1" applyAlignment="1" applyProtection="1">
      <alignment horizontal="center" vertical="center"/>
      <protection hidden="1"/>
    </xf>
    <xf numFmtId="0" fontId="12" fillId="9" borderId="20" xfId="0" applyFont="1" applyFill="1" applyBorder="1" applyAlignment="1" applyProtection="1">
      <alignment horizontal="center" vertical="center" wrapText="1"/>
    </xf>
    <xf numFmtId="0" fontId="12" fillId="9" borderId="32" xfId="0" applyFont="1" applyFill="1" applyBorder="1" applyAlignment="1" applyProtection="1">
      <alignment horizontal="center" vertical="center" wrapText="1"/>
    </xf>
    <xf numFmtId="0" fontId="14" fillId="0" borderId="26" xfId="0" applyFont="1" applyBorder="1" applyAlignment="1" applyProtection="1">
      <alignment horizontal="center"/>
      <protection hidden="1"/>
    </xf>
    <xf numFmtId="0" fontId="14" fillId="0" borderId="27" xfId="0" applyFont="1" applyBorder="1" applyAlignment="1" applyProtection="1">
      <alignment horizontal="center"/>
      <protection hidden="1"/>
    </xf>
    <xf numFmtId="0" fontId="14" fillId="0" borderId="28" xfId="0" applyFont="1" applyBorder="1" applyAlignment="1" applyProtection="1">
      <alignment horizontal="center"/>
      <protection hidden="1"/>
    </xf>
    <xf numFmtId="0" fontId="6" fillId="9" borderId="20" xfId="0" applyFont="1" applyFill="1" applyBorder="1" applyAlignment="1" applyProtection="1">
      <alignment horizontal="center" vertical="center" wrapText="1"/>
    </xf>
    <xf numFmtId="0" fontId="6" fillId="9" borderId="32" xfId="0" applyFont="1" applyFill="1" applyBorder="1" applyAlignment="1" applyProtection="1">
      <alignment horizontal="center" vertical="center" wrapText="1"/>
    </xf>
  </cellXfs>
  <cellStyles count="2">
    <cellStyle name="Hyperlink" xfId="1" builtinId="8"/>
    <cellStyle name="Normal" xfId="0" builtinId="0"/>
  </cellStyles>
  <dxfs count="6">
    <dxf>
      <fill>
        <patternFill>
          <bgColor theme="5" tint="0.39994506668294322"/>
        </patternFill>
      </fill>
    </dxf>
    <dxf>
      <fill>
        <patternFill>
          <bgColor theme="5" tint="0.39994506668294322"/>
        </patternFill>
      </fill>
    </dxf>
    <dxf>
      <fill>
        <patternFill>
          <bgColor theme="5" tint="0.39994506668294322"/>
        </patternFill>
      </fill>
    </dxf>
    <dxf>
      <font>
        <color theme="0"/>
      </font>
      <fill>
        <patternFill>
          <bgColor theme="0"/>
        </patternFill>
      </fill>
      <border>
        <left/>
        <right/>
        <top/>
        <bottom/>
      </border>
    </dxf>
    <dxf>
      <font>
        <color theme="0"/>
      </font>
      <fill>
        <patternFill>
          <bgColor theme="0"/>
        </patternFill>
      </fill>
      <border>
        <left/>
        <right/>
        <top/>
        <bottom/>
      </border>
    </dxf>
    <dxf>
      <font>
        <color theme="0"/>
      </font>
      <fill>
        <patternFill>
          <bgColor theme="0"/>
        </patternFill>
      </fill>
      <border>
        <left/>
        <right/>
        <top/>
        <bottom/>
      </border>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DESKTOP\Users\Sandhu\AppData\Local\Temp\Rar$DI35.264\GIS13\GIS%20CALCULATOR%20201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LEDGER"/>
      <sheetName val="SLIP"/>
    </sheetNames>
    <sheetDataSet>
      <sheetData sheetId="0">
        <row r="7">
          <cell r="A7">
            <v>1</v>
          </cell>
        </row>
        <row r="8">
          <cell r="A8">
            <v>2</v>
          </cell>
        </row>
        <row r="9">
          <cell r="A9">
            <v>3</v>
          </cell>
        </row>
        <row r="10">
          <cell r="A10">
            <v>4</v>
          </cell>
        </row>
        <row r="11">
          <cell r="A11">
            <v>5</v>
          </cell>
        </row>
        <row r="12">
          <cell r="A12">
            <v>6</v>
          </cell>
        </row>
        <row r="13">
          <cell r="A13">
            <v>7</v>
          </cell>
        </row>
        <row r="14">
          <cell r="A14">
            <v>8</v>
          </cell>
        </row>
        <row r="15">
          <cell r="A15">
            <v>9</v>
          </cell>
        </row>
        <row r="16">
          <cell r="A16">
            <v>10</v>
          </cell>
        </row>
        <row r="17">
          <cell r="A17">
            <v>11</v>
          </cell>
        </row>
        <row r="18">
          <cell r="A18">
            <v>12</v>
          </cell>
        </row>
        <row r="19">
          <cell r="A19">
            <v>13</v>
          </cell>
        </row>
        <row r="20">
          <cell r="A20">
            <v>14</v>
          </cell>
        </row>
        <row r="21">
          <cell r="A21">
            <v>15</v>
          </cell>
        </row>
        <row r="22">
          <cell r="A22">
            <v>16</v>
          </cell>
        </row>
        <row r="23">
          <cell r="A23">
            <v>17</v>
          </cell>
        </row>
        <row r="24">
          <cell r="A24">
            <v>18</v>
          </cell>
        </row>
        <row r="25">
          <cell r="A25">
            <v>19</v>
          </cell>
        </row>
        <row r="26">
          <cell r="A26">
            <v>20</v>
          </cell>
        </row>
        <row r="27">
          <cell r="A27">
            <v>21</v>
          </cell>
        </row>
        <row r="28">
          <cell r="A28">
            <v>22</v>
          </cell>
        </row>
        <row r="29">
          <cell r="A29">
            <v>23</v>
          </cell>
        </row>
        <row r="30">
          <cell r="A30">
            <v>24</v>
          </cell>
        </row>
        <row r="31">
          <cell r="A31">
            <v>25</v>
          </cell>
        </row>
        <row r="32">
          <cell r="A32">
            <v>26</v>
          </cell>
        </row>
        <row r="33">
          <cell r="A33">
            <v>27</v>
          </cell>
        </row>
        <row r="34">
          <cell r="A34">
            <v>28</v>
          </cell>
        </row>
        <row r="35">
          <cell r="A35">
            <v>29</v>
          </cell>
        </row>
        <row r="36">
          <cell r="A36">
            <v>30</v>
          </cell>
        </row>
        <row r="37">
          <cell r="A37">
            <v>31</v>
          </cell>
        </row>
        <row r="38">
          <cell r="A38">
            <v>32</v>
          </cell>
        </row>
        <row r="39">
          <cell r="A39">
            <v>33</v>
          </cell>
        </row>
        <row r="40">
          <cell r="A40">
            <v>34</v>
          </cell>
        </row>
        <row r="41">
          <cell r="A41">
            <v>35</v>
          </cell>
        </row>
        <row r="42">
          <cell r="A42">
            <v>36</v>
          </cell>
        </row>
        <row r="43">
          <cell r="A43">
            <v>37</v>
          </cell>
        </row>
        <row r="44">
          <cell r="A44">
            <v>38</v>
          </cell>
        </row>
        <row r="45">
          <cell r="A45">
            <v>39</v>
          </cell>
        </row>
        <row r="46">
          <cell r="A46">
            <v>40</v>
          </cell>
        </row>
        <row r="47">
          <cell r="A47">
            <v>41</v>
          </cell>
        </row>
        <row r="48">
          <cell r="A48">
            <v>42</v>
          </cell>
        </row>
        <row r="49">
          <cell r="A49">
            <v>43</v>
          </cell>
        </row>
        <row r="50">
          <cell r="A50">
            <v>44</v>
          </cell>
        </row>
        <row r="51">
          <cell r="A51">
            <v>45</v>
          </cell>
        </row>
        <row r="52">
          <cell r="A52">
            <v>46</v>
          </cell>
        </row>
        <row r="53">
          <cell r="A53">
            <v>47</v>
          </cell>
        </row>
        <row r="54">
          <cell r="A54">
            <v>48</v>
          </cell>
        </row>
        <row r="55">
          <cell r="A55">
            <v>49</v>
          </cell>
        </row>
        <row r="56">
          <cell r="A56">
            <v>50</v>
          </cell>
        </row>
        <row r="57">
          <cell r="A57">
            <v>51</v>
          </cell>
        </row>
        <row r="58">
          <cell r="A58">
            <v>52</v>
          </cell>
        </row>
        <row r="59">
          <cell r="A59">
            <v>53</v>
          </cell>
        </row>
        <row r="60">
          <cell r="A60">
            <v>54</v>
          </cell>
        </row>
        <row r="61">
          <cell r="A61">
            <v>55</v>
          </cell>
        </row>
        <row r="62">
          <cell r="A62">
            <v>56</v>
          </cell>
        </row>
        <row r="63">
          <cell r="A63">
            <v>57</v>
          </cell>
        </row>
        <row r="64">
          <cell r="A64">
            <v>58</v>
          </cell>
        </row>
        <row r="65">
          <cell r="A65">
            <v>59</v>
          </cell>
        </row>
        <row r="66">
          <cell r="A66">
            <v>60</v>
          </cell>
        </row>
        <row r="67">
          <cell r="A67">
            <v>61</v>
          </cell>
        </row>
        <row r="68">
          <cell r="A68">
            <v>62</v>
          </cell>
        </row>
        <row r="69">
          <cell r="A69">
            <v>63</v>
          </cell>
        </row>
        <row r="70">
          <cell r="A70">
            <v>64</v>
          </cell>
        </row>
        <row r="71">
          <cell r="A71">
            <v>65</v>
          </cell>
        </row>
        <row r="72">
          <cell r="A72">
            <v>66</v>
          </cell>
        </row>
        <row r="73">
          <cell r="A73">
            <v>67</v>
          </cell>
        </row>
        <row r="74">
          <cell r="A74">
            <v>68</v>
          </cell>
        </row>
        <row r="75">
          <cell r="A75">
            <v>69</v>
          </cell>
        </row>
        <row r="76">
          <cell r="A76">
            <v>70</v>
          </cell>
        </row>
        <row r="77">
          <cell r="A77">
            <v>71</v>
          </cell>
        </row>
        <row r="78">
          <cell r="A78">
            <v>72</v>
          </cell>
        </row>
        <row r="79">
          <cell r="A79">
            <v>73</v>
          </cell>
        </row>
        <row r="80">
          <cell r="A80">
            <v>74</v>
          </cell>
        </row>
        <row r="81">
          <cell r="A81">
            <v>75</v>
          </cell>
        </row>
        <row r="82">
          <cell r="A82">
            <v>76</v>
          </cell>
        </row>
        <row r="83">
          <cell r="A83">
            <v>77</v>
          </cell>
        </row>
        <row r="84">
          <cell r="A84">
            <v>78</v>
          </cell>
        </row>
        <row r="85">
          <cell r="A85">
            <v>79</v>
          </cell>
        </row>
        <row r="86">
          <cell r="A86">
            <v>80</v>
          </cell>
        </row>
        <row r="87">
          <cell r="A87">
            <v>81</v>
          </cell>
        </row>
        <row r="88">
          <cell r="A88">
            <v>82</v>
          </cell>
        </row>
        <row r="89">
          <cell r="A89">
            <v>83</v>
          </cell>
        </row>
        <row r="90">
          <cell r="A90">
            <v>84</v>
          </cell>
        </row>
        <row r="91">
          <cell r="A91">
            <v>85</v>
          </cell>
        </row>
        <row r="92">
          <cell r="A92">
            <v>86</v>
          </cell>
        </row>
        <row r="93">
          <cell r="A93">
            <v>87</v>
          </cell>
        </row>
        <row r="94">
          <cell r="A94">
            <v>88</v>
          </cell>
        </row>
        <row r="95">
          <cell r="A95">
            <v>89</v>
          </cell>
        </row>
        <row r="96">
          <cell r="A96">
            <v>90</v>
          </cell>
        </row>
        <row r="97">
          <cell r="A97">
            <v>91</v>
          </cell>
        </row>
        <row r="98">
          <cell r="A98">
            <v>92</v>
          </cell>
        </row>
        <row r="99">
          <cell r="A99">
            <v>93</v>
          </cell>
        </row>
        <row r="100">
          <cell r="A100">
            <v>94</v>
          </cell>
        </row>
        <row r="101">
          <cell r="A101">
            <v>95</v>
          </cell>
        </row>
        <row r="102">
          <cell r="A102">
            <v>96</v>
          </cell>
        </row>
        <row r="103">
          <cell r="A103">
            <v>97</v>
          </cell>
        </row>
        <row r="104">
          <cell r="A104">
            <v>98</v>
          </cell>
        </row>
        <row r="105">
          <cell r="A105">
            <v>99</v>
          </cell>
        </row>
        <row r="106">
          <cell r="A106">
            <v>100</v>
          </cell>
        </row>
        <row r="107">
          <cell r="A107">
            <v>101</v>
          </cell>
        </row>
        <row r="108">
          <cell r="A108">
            <v>102</v>
          </cell>
        </row>
        <row r="109">
          <cell r="A109">
            <v>103</v>
          </cell>
        </row>
        <row r="110">
          <cell r="A110">
            <v>104</v>
          </cell>
        </row>
        <row r="111">
          <cell r="A111">
            <v>105</v>
          </cell>
        </row>
        <row r="112">
          <cell r="A112">
            <v>106</v>
          </cell>
        </row>
        <row r="113">
          <cell r="A113">
            <v>107</v>
          </cell>
        </row>
        <row r="114">
          <cell r="A114">
            <v>108</v>
          </cell>
        </row>
        <row r="115">
          <cell r="A115">
            <v>109</v>
          </cell>
        </row>
        <row r="116">
          <cell r="A116">
            <v>110</v>
          </cell>
        </row>
        <row r="117">
          <cell r="A117">
            <v>111</v>
          </cell>
        </row>
        <row r="118">
          <cell r="A118">
            <v>112</v>
          </cell>
        </row>
        <row r="119">
          <cell r="A119">
            <v>113</v>
          </cell>
        </row>
        <row r="120">
          <cell r="A120">
            <v>114</v>
          </cell>
        </row>
        <row r="121">
          <cell r="A121">
            <v>115</v>
          </cell>
        </row>
        <row r="122">
          <cell r="A122">
            <v>116</v>
          </cell>
        </row>
        <row r="123">
          <cell r="A123">
            <v>117</v>
          </cell>
        </row>
        <row r="124">
          <cell r="A124">
            <v>118</v>
          </cell>
        </row>
        <row r="125">
          <cell r="A125">
            <v>119</v>
          </cell>
        </row>
        <row r="126">
          <cell r="A126">
            <v>120</v>
          </cell>
        </row>
        <row r="127">
          <cell r="A127">
            <v>121</v>
          </cell>
        </row>
        <row r="128">
          <cell r="A128">
            <v>122</v>
          </cell>
        </row>
        <row r="129">
          <cell r="A129">
            <v>123</v>
          </cell>
        </row>
        <row r="130">
          <cell r="A130">
            <v>124</v>
          </cell>
        </row>
        <row r="131">
          <cell r="A131">
            <v>125</v>
          </cell>
        </row>
        <row r="132">
          <cell r="A132">
            <v>126</v>
          </cell>
        </row>
        <row r="133">
          <cell r="A133">
            <v>127</v>
          </cell>
        </row>
        <row r="134">
          <cell r="A134">
            <v>128</v>
          </cell>
        </row>
        <row r="135">
          <cell r="A135">
            <v>129</v>
          </cell>
        </row>
        <row r="136">
          <cell r="A136">
            <v>130</v>
          </cell>
        </row>
        <row r="137">
          <cell r="A137">
            <v>131</v>
          </cell>
        </row>
        <row r="138">
          <cell r="A138">
            <v>132</v>
          </cell>
        </row>
        <row r="139">
          <cell r="A139">
            <v>133</v>
          </cell>
        </row>
        <row r="140">
          <cell r="A140">
            <v>134</v>
          </cell>
        </row>
        <row r="141">
          <cell r="A141">
            <v>135</v>
          </cell>
        </row>
        <row r="142">
          <cell r="A142">
            <v>136</v>
          </cell>
        </row>
        <row r="143">
          <cell r="A143">
            <v>137</v>
          </cell>
        </row>
        <row r="144">
          <cell r="A144">
            <v>138</v>
          </cell>
        </row>
        <row r="145">
          <cell r="A145">
            <v>139</v>
          </cell>
        </row>
        <row r="146">
          <cell r="A146">
            <v>140</v>
          </cell>
        </row>
        <row r="147">
          <cell r="A147">
            <v>141</v>
          </cell>
        </row>
        <row r="148">
          <cell r="A148">
            <v>142</v>
          </cell>
        </row>
        <row r="149">
          <cell r="A149">
            <v>143</v>
          </cell>
        </row>
        <row r="150">
          <cell r="A150">
            <v>144</v>
          </cell>
        </row>
        <row r="151">
          <cell r="A151">
            <v>145</v>
          </cell>
        </row>
        <row r="152">
          <cell r="A152">
            <v>146</v>
          </cell>
        </row>
        <row r="153">
          <cell r="A153">
            <v>147</v>
          </cell>
        </row>
      </sheetData>
      <sheetData sheetId="1">
        <row r="116">
          <cell r="B116">
            <v>29992</v>
          </cell>
        </row>
        <row r="117">
          <cell r="B117">
            <v>30326</v>
          </cell>
        </row>
        <row r="118">
          <cell r="B118">
            <v>30691</v>
          </cell>
        </row>
        <row r="119">
          <cell r="B119">
            <v>31057</v>
          </cell>
        </row>
        <row r="120">
          <cell r="B120">
            <v>31422</v>
          </cell>
        </row>
        <row r="121">
          <cell r="B121">
            <v>31787</v>
          </cell>
        </row>
        <row r="122">
          <cell r="B122">
            <v>32152</v>
          </cell>
        </row>
        <row r="123">
          <cell r="B123">
            <v>32518</v>
          </cell>
        </row>
        <row r="124">
          <cell r="B124">
            <v>32874</v>
          </cell>
        </row>
        <row r="125">
          <cell r="B125">
            <v>33239</v>
          </cell>
        </row>
        <row r="126">
          <cell r="B126">
            <v>33604</v>
          </cell>
        </row>
        <row r="127">
          <cell r="B127">
            <v>33970</v>
          </cell>
        </row>
        <row r="128">
          <cell r="B128">
            <v>34335</v>
          </cell>
        </row>
        <row r="129">
          <cell r="B129">
            <v>34700</v>
          </cell>
        </row>
        <row r="130">
          <cell r="B130">
            <v>35065</v>
          </cell>
        </row>
        <row r="131">
          <cell r="B131">
            <v>35431</v>
          </cell>
        </row>
        <row r="132">
          <cell r="B132">
            <v>35796</v>
          </cell>
        </row>
        <row r="133">
          <cell r="B133">
            <v>36161</v>
          </cell>
        </row>
        <row r="134">
          <cell r="B134">
            <v>36526</v>
          </cell>
        </row>
        <row r="135">
          <cell r="B135">
            <v>36892</v>
          </cell>
        </row>
        <row r="136">
          <cell r="B136">
            <v>37257</v>
          </cell>
        </row>
        <row r="137">
          <cell r="B137">
            <v>37622</v>
          </cell>
        </row>
        <row r="138">
          <cell r="B138">
            <v>37987</v>
          </cell>
        </row>
        <row r="139">
          <cell r="B139">
            <v>38353</v>
          </cell>
        </row>
        <row r="140">
          <cell r="B140">
            <v>38718</v>
          </cell>
        </row>
        <row r="141">
          <cell r="B141">
            <v>39083</v>
          </cell>
        </row>
        <row r="142">
          <cell r="B142">
            <v>39448</v>
          </cell>
        </row>
        <row r="143">
          <cell r="B143">
            <v>39814</v>
          </cell>
        </row>
        <row r="144">
          <cell r="B144">
            <v>40179</v>
          </cell>
        </row>
        <row r="145">
          <cell r="B145">
            <v>40544</v>
          </cell>
        </row>
        <row r="146">
          <cell r="B146">
            <v>40909</v>
          </cell>
        </row>
        <row r="147">
          <cell r="B147">
            <v>41275</v>
          </cell>
        </row>
        <row r="148">
          <cell r="B148">
            <v>0</v>
          </cell>
        </row>
        <row r="149">
          <cell r="B149" t="str">
            <v>-</v>
          </cell>
        </row>
        <row r="150">
          <cell r="B150" t="str">
            <v>-</v>
          </cell>
        </row>
        <row r="151">
          <cell r="B151" t="str">
            <v>-</v>
          </cell>
        </row>
        <row r="152">
          <cell r="B152" t="str">
            <v>-</v>
          </cell>
        </row>
        <row r="153">
          <cell r="B153" t="str">
            <v>-</v>
          </cell>
        </row>
        <row r="154">
          <cell r="B154" t="str">
            <v>-</v>
          </cell>
        </row>
        <row r="155">
          <cell r="B155" t="str">
            <v>-</v>
          </cell>
        </row>
        <row r="156">
          <cell r="B156" t="str">
            <v>-</v>
          </cell>
        </row>
      </sheetData>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FF00"/>
  </sheetPr>
  <dimension ref="A1:Y326"/>
  <sheetViews>
    <sheetView zoomScaleSheetLayoutView="100" workbookViewId="0">
      <selection activeCell="N5" sqref="N5:N8"/>
    </sheetView>
  </sheetViews>
  <sheetFormatPr defaultRowHeight="15" x14ac:dyDescent="0.25"/>
  <cols>
    <col min="1" max="1" width="14.5703125" style="55" customWidth="1"/>
    <col min="2" max="2" width="11.5703125" style="55" customWidth="1"/>
    <col min="3" max="3" width="10.5703125" style="55" bestFit="1" customWidth="1"/>
    <col min="4" max="4" width="11.7109375" style="55" customWidth="1"/>
    <col min="5" max="7" width="10.5703125" style="55" bestFit="1" customWidth="1"/>
    <col min="8" max="9" width="12.140625" style="55" customWidth="1"/>
    <col min="10" max="10" width="13.28515625" style="55" customWidth="1"/>
    <col min="11" max="12" width="10.5703125" style="55" bestFit="1" customWidth="1"/>
    <col min="13" max="13" width="10.5703125" style="55" customWidth="1"/>
    <col min="14" max="14" width="11.85546875" style="55" customWidth="1"/>
    <col min="15" max="21" width="9.140625" style="55"/>
    <col min="22" max="22" width="10.85546875" style="55" customWidth="1"/>
    <col min="23" max="23" width="10" style="55" customWidth="1"/>
    <col min="24" max="24" width="11" style="55" customWidth="1"/>
    <col min="25" max="16384" width="9.140625" style="55"/>
  </cols>
  <sheetData>
    <row r="1" spans="1:25" ht="15" customHeight="1" x14ac:dyDescent="0.25">
      <c r="A1" s="354" t="s">
        <v>36</v>
      </c>
      <c r="B1" s="355"/>
      <c r="C1" s="355"/>
      <c r="D1" s="355"/>
      <c r="E1" s="355"/>
      <c r="F1" s="355"/>
      <c r="G1" s="355"/>
      <c r="H1" s="355"/>
      <c r="I1" s="355"/>
      <c r="J1" s="355"/>
      <c r="K1" s="355"/>
      <c r="L1" s="355"/>
      <c r="M1" s="356"/>
      <c r="N1" s="351" t="s">
        <v>34</v>
      </c>
      <c r="O1" s="331" t="s">
        <v>166</v>
      </c>
      <c r="P1" s="332"/>
      <c r="Q1" s="332"/>
      <c r="R1" s="332"/>
      <c r="S1" s="332"/>
      <c r="T1" s="332"/>
      <c r="U1" s="332"/>
      <c r="V1" s="332"/>
      <c r="W1" s="332"/>
      <c r="X1" s="333"/>
    </row>
    <row r="2" spans="1:25" ht="9" customHeight="1" thickBot="1" x14ac:dyDescent="0.3">
      <c r="A2" s="357"/>
      <c r="B2" s="358"/>
      <c r="C2" s="358"/>
      <c r="D2" s="358"/>
      <c r="E2" s="358"/>
      <c r="F2" s="358"/>
      <c r="G2" s="358"/>
      <c r="H2" s="358"/>
      <c r="I2" s="358"/>
      <c r="J2" s="358"/>
      <c r="K2" s="358"/>
      <c r="L2" s="358"/>
      <c r="M2" s="359"/>
      <c r="N2" s="352"/>
      <c r="O2" s="334"/>
      <c r="P2" s="335"/>
      <c r="Q2" s="335"/>
      <c r="R2" s="335"/>
      <c r="S2" s="335"/>
      <c r="T2" s="335"/>
      <c r="U2" s="335"/>
      <c r="V2" s="335"/>
      <c r="W2" s="335"/>
      <c r="X2" s="336"/>
    </row>
    <row r="3" spans="1:25" ht="15" customHeight="1" x14ac:dyDescent="0.25">
      <c r="A3" s="334" t="s">
        <v>26</v>
      </c>
      <c r="B3" s="335"/>
      <c r="C3" s="335"/>
      <c r="D3" s="335"/>
      <c r="E3" s="335"/>
      <c r="F3" s="335"/>
      <c r="G3" s="335"/>
      <c r="H3" s="335"/>
      <c r="I3" s="335"/>
      <c r="J3" s="335"/>
      <c r="K3" s="335"/>
      <c r="L3" s="335"/>
      <c r="M3" s="335"/>
      <c r="N3" s="352"/>
      <c r="O3" s="334"/>
      <c r="P3" s="335"/>
      <c r="Q3" s="335"/>
      <c r="R3" s="335"/>
      <c r="S3" s="335"/>
      <c r="T3" s="335"/>
      <c r="U3" s="335"/>
      <c r="V3" s="335"/>
      <c r="W3" s="335"/>
      <c r="X3" s="336"/>
    </row>
    <row r="4" spans="1:25" ht="9" customHeight="1" thickBot="1" x14ac:dyDescent="0.3">
      <c r="A4" s="337"/>
      <c r="B4" s="338"/>
      <c r="C4" s="338"/>
      <c r="D4" s="338"/>
      <c r="E4" s="338"/>
      <c r="F4" s="338"/>
      <c r="G4" s="338"/>
      <c r="H4" s="338"/>
      <c r="I4" s="338"/>
      <c r="J4" s="338"/>
      <c r="K4" s="338"/>
      <c r="L4" s="338"/>
      <c r="M4" s="338"/>
      <c r="N4" s="353"/>
      <c r="O4" s="337"/>
      <c r="P4" s="338"/>
      <c r="Q4" s="338"/>
      <c r="R4" s="338"/>
      <c r="S4" s="338"/>
      <c r="T4" s="338"/>
      <c r="U4" s="338"/>
      <c r="V4" s="338"/>
      <c r="W4" s="338"/>
      <c r="X4" s="339"/>
    </row>
    <row r="5" spans="1:25" ht="22.5" customHeight="1" x14ac:dyDescent="0.25">
      <c r="A5" s="344" t="s">
        <v>14</v>
      </c>
      <c r="B5" s="345"/>
      <c r="C5" s="58">
        <v>2011</v>
      </c>
      <c r="D5" s="58">
        <v>2012</v>
      </c>
      <c r="E5" s="58">
        <v>2013</v>
      </c>
      <c r="F5" s="58">
        <v>2014</v>
      </c>
      <c r="G5" s="58">
        <v>2015</v>
      </c>
      <c r="H5" s="282">
        <v>2016</v>
      </c>
      <c r="I5" s="351" t="s">
        <v>21</v>
      </c>
      <c r="J5" s="58">
        <v>2017</v>
      </c>
      <c r="K5" s="58">
        <v>2018</v>
      </c>
      <c r="L5" s="58">
        <v>2019</v>
      </c>
      <c r="M5" s="340" t="s">
        <v>35</v>
      </c>
      <c r="N5" s="346">
        <v>2017</v>
      </c>
      <c r="O5" s="58">
        <v>2020</v>
      </c>
      <c r="P5" s="58">
        <v>2021</v>
      </c>
      <c r="Q5" s="58">
        <v>2022</v>
      </c>
      <c r="R5" s="58">
        <v>2023</v>
      </c>
      <c r="S5" s="58">
        <v>2024</v>
      </c>
      <c r="T5" s="58">
        <v>2025</v>
      </c>
      <c r="U5" s="58">
        <v>2026</v>
      </c>
      <c r="V5" s="58">
        <v>2027</v>
      </c>
      <c r="W5" s="58">
        <v>2028</v>
      </c>
      <c r="X5" s="58">
        <v>2029</v>
      </c>
      <c r="Y5" s="58">
        <v>2030</v>
      </c>
    </row>
    <row r="6" spans="1:25" ht="22.5" hidden="1" customHeight="1" x14ac:dyDescent="0.25">
      <c r="A6" s="64">
        <v>0</v>
      </c>
      <c r="B6" s="57"/>
      <c r="C6" s="59">
        <f>$N$9</f>
        <v>10</v>
      </c>
      <c r="D6" s="59">
        <f t="shared" ref="D6:O6" si="0">$N$9</f>
        <v>10</v>
      </c>
      <c r="E6" s="59">
        <f t="shared" si="0"/>
        <v>10</v>
      </c>
      <c r="F6" s="59">
        <f t="shared" si="0"/>
        <v>10</v>
      </c>
      <c r="G6" s="59">
        <f t="shared" si="0"/>
        <v>10</v>
      </c>
      <c r="H6" s="283">
        <f t="shared" si="0"/>
        <v>10</v>
      </c>
      <c r="I6" s="352"/>
      <c r="J6" s="59">
        <f t="shared" si="0"/>
        <v>10</v>
      </c>
      <c r="K6" s="59">
        <f t="shared" si="0"/>
        <v>10</v>
      </c>
      <c r="L6" s="59">
        <f t="shared" si="0"/>
        <v>10</v>
      </c>
      <c r="M6" s="341"/>
      <c r="N6" s="346"/>
      <c r="O6" s="59">
        <f t="shared" si="0"/>
        <v>10</v>
      </c>
      <c r="P6" s="59">
        <f>$N$9</f>
        <v>10</v>
      </c>
      <c r="Q6" s="59">
        <f t="shared" ref="Q6:Y6" si="1">$N$9</f>
        <v>10</v>
      </c>
      <c r="R6" s="59">
        <f t="shared" si="1"/>
        <v>10</v>
      </c>
      <c r="S6" s="59">
        <f t="shared" si="1"/>
        <v>10</v>
      </c>
      <c r="T6" s="59">
        <f t="shared" si="1"/>
        <v>10</v>
      </c>
      <c r="U6" s="59">
        <f t="shared" si="1"/>
        <v>10</v>
      </c>
      <c r="V6" s="59">
        <f t="shared" si="1"/>
        <v>10</v>
      </c>
      <c r="W6" s="59">
        <f t="shared" si="1"/>
        <v>10</v>
      </c>
      <c r="X6" s="59">
        <f t="shared" si="1"/>
        <v>10</v>
      </c>
      <c r="Y6" s="59">
        <f t="shared" si="1"/>
        <v>10</v>
      </c>
    </row>
    <row r="7" spans="1:25" ht="26.25" customHeight="1" thickBot="1" x14ac:dyDescent="0.3">
      <c r="A7" s="360" t="s">
        <v>32</v>
      </c>
      <c r="B7" s="361"/>
      <c r="C7" s="60">
        <f>C6</f>
        <v>10</v>
      </c>
      <c r="D7" s="60">
        <f t="shared" ref="D7:H7" si="2">D6</f>
        <v>10</v>
      </c>
      <c r="E7" s="60">
        <f t="shared" si="2"/>
        <v>10</v>
      </c>
      <c r="F7" s="60">
        <f t="shared" si="2"/>
        <v>10</v>
      </c>
      <c r="G7" s="60">
        <f t="shared" si="2"/>
        <v>10</v>
      </c>
      <c r="H7" s="284">
        <f t="shared" si="2"/>
        <v>10</v>
      </c>
      <c r="I7" s="352"/>
      <c r="J7" s="275">
        <f>J6</f>
        <v>10</v>
      </c>
      <c r="K7" s="60">
        <f>K6</f>
        <v>10</v>
      </c>
      <c r="L7" s="60">
        <f>L6</f>
        <v>10</v>
      </c>
      <c r="M7" s="341"/>
      <c r="N7" s="346"/>
      <c r="O7" s="60">
        <f>O6</f>
        <v>10</v>
      </c>
      <c r="P7" s="60">
        <f>P6</f>
        <v>10</v>
      </c>
      <c r="Q7" s="60">
        <f t="shared" ref="Q7:Y7" si="3">Q6</f>
        <v>10</v>
      </c>
      <c r="R7" s="60">
        <f t="shared" si="3"/>
        <v>10</v>
      </c>
      <c r="S7" s="60">
        <f t="shared" si="3"/>
        <v>10</v>
      </c>
      <c r="T7" s="60">
        <f t="shared" si="3"/>
        <v>10</v>
      </c>
      <c r="U7" s="60">
        <f t="shared" si="3"/>
        <v>10</v>
      </c>
      <c r="V7" s="60">
        <f t="shared" si="3"/>
        <v>10</v>
      </c>
      <c r="W7" s="60">
        <f t="shared" si="3"/>
        <v>10</v>
      </c>
      <c r="X7" s="60">
        <f t="shared" si="3"/>
        <v>10</v>
      </c>
      <c r="Y7" s="60">
        <f t="shared" si="3"/>
        <v>10</v>
      </c>
    </row>
    <row r="8" spans="1:25" ht="21.75" customHeight="1" thickBot="1" x14ac:dyDescent="0.3">
      <c r="A8" s="361" t="s">
        <v>21</v>
      </c>
      <c r="B8" s="362"/>
      <c r="C8" s="84">
        <v>8</v>
      </c>
      <c r="D8" s="84">
        <v>8.6</v>
      </c>
      <c r="E8" s="84">
        <v>8.8000000000000007</v>
      </c>
      <c r="F8" s="84">
        <v>8.6999999999999993</v>
      </c>
      <c r="G8" s="84">
        <v>8.6999999999999993</v>
      </c>
      <c r="H8" s="276">
        <v>8.6999999999999993</v>
      </c>
      <c r="I8" s="285" t="s">
        <v>171</v>
      </c>
      <c r="J8" s="280">
        <v>8</v>
      </c>
      <c r="K8" s="280">
        <v>8</v>
      </c>
      <c r="L8" s="280">
        <v>8.6999999999999993</v>
      </c>
      <c r="M8" s="341"/>
      <c r="N8" s="347"/>
      <c r="O8" s="280">
        <v>8.6999999999999993</v>
      </c>
      <c r="P8" s="61">
        <v>8.6999999999999993</v>
      </c>
      <c r="Q8" s="61">
        <v>8.6999999999999993</v>
      </c>
      <c r="R8" s="61">
        <v>8.6999999999999993</v>
      </c>
      <c r="S8" s="61">
        <v>8.6999999999999993</v>
      </c>
      <c r="T8" s="61">
        <v>8.6999999999999993</v>
      </c>
      <c r="U8" s="61">
        <v>8.6999999999999993</v>
      </c>
      <c r="V8" s="61">
        <v>8.6999999999999993</v>
      </c>
      <c r="W8" s="61">
        <v>8.6999999999999993</v>
      </c>
      <c r="X8" s="61">
        <v>8.6999999999999993</v>
      </c>
      <c r="Y8" s="61">
        <v>8.6999999999999993</v>
      </c>
    </row>
    <row r="9" spans="1:25" ht="34.5" customHeight="1" x14ac:dyDescent="0.25">
      <c r="A9" s="363" t="s">
        <v>37</v>
      </c>
      <c r="B9" s="364"/>
      <c r="C9" s="187" t="s">
        <v>15</v>
      </c>
      <c r="D9" s="187" t="s">
        <v>15</v>
      </c>
      <c r="E9" s="187" t="s">
        <v>15</v>
      </c>
      <c r="F9" s="187" t="s">
        <v>16</v>
      </c>
      <c r="G9" s="187" t="s">
        <v>16</v>
      </c>
      <c r="H9" s="277" t="s">
        <v>16</v>
      </c>
      <c r="I9" s="285" t="s">
        <v>172</v>
      </c>
      <c r="J9" s="62">
        <v>7.9</v>
      </c>
      <c r="K9" s="62">
        <v>8</v>
      </c>
      <c r="L9" s="62">
        <v>8.6999999999999993</v>
      </c>
      <c r="M9" s="342" t="s">
        <v>33</v>
      </c>
      <c r="N9" s="348">
        <v>10</v>
      </c>
      <c r="O9" s="62">
        <v>8.6999999999999993</v>
      </c>
      <c r="P9" s="90" t="s">
        <v>16</v>
      </c>
      <c r="Q9" s="90" t="s">
        <v>16</v>
      </c>
      <c r="R9" s="90" t="s">
        <v>16</v>
      </c>
      <c r="S9" s="90" t="s">
        <v>16</v>
      </c>
      <c r="T9" s="90" t="s">
        <v>16</v>
      </c>
      <c r="U9" s="90" t="s">
        <v>16</v>
      </c>
      <c r="V9" s="90" t="s">
        <v>16</v>
      </c>
      <c r="W9" s="90" t="s">
        <v>16</v>
      </c>
      <c r="X9" s="90" t="s">
        <v>16</v>
      </c>
      <c r="Y9" s="90" t="s">
        <v>16</v>
      </c>
    </row>
    <row r="10" spans="1:25" ht="23.25" x14ac:dyDescent="0.25">
      <c r="A10" s="361" t="s">
        <v>22</v>
      </c>
      <c r="B10" s="367"/>
      <c r="C10" s="188">
        <v>8.6</v>
      </c>
      <c r="D10" s="188">
        <v>8.8000000000000007</v>
      </c>
      <c r="E10" s="188">
        <v>8.6999999999999993</v>
      </c>
      <c r="F10" s="188">
        <f>E10</f>
        <v>8.6999999999999993</v>
      </c>
      <c r="G10" s="188">
        <f t="shared" ref="G10" si="4">F10</f>
        <v>8.6999999999999993</v>
      </c>
      <c r="H10" s="278">
        <f>G10</f>
        <v>8.6999999999999993</v>
      </c>
      <c r="I10" s="285" t="s">
        <v>173</v>
      </c>
      <c r="J10" s="62">
        <v>7.8</v>
      </c>
      <c r="K10" s="62">
        <v>8</v>
      </c>
      <c r="L10" s="62">
        <v>8.6999999999999993</v>
      </c>
      <c r="M10" s="341"/>
      <c r="N10" s="349"/>
      <c r="O10" s="62">
        <v>8.6999999999999993</v>
      </c>
      <c r="P10" s="62">
        <f>O10</f>
        <v>8.6999999999999993</v>
      </c>
      <c r="Q10" s="62">
        <f t="shared" ref="Q10:Y10" si="5">P10</f>
        <v>8.6999999999999993</v>
      </c>
      <c r="R10" s="62">
        <f t="shared" si="5"/>
        <v>8.6999999999999993</v>
      </c>
      <c r="S10" s="62">
        <f t="shared" si="5"/>
        <v>8.6999999999999993</v>
      </c>
      <c r="T10" s="62">
        <f t="shared" si="5"/>
        <v>8.6999999999999993</v>
      </c>
      <c r="U10" s="62">
        <f t="shared" si="5"/>
        <v>8.6999999999999993</v>
      </c>
      <c r="V10" s="62">
        <f t="shared" si="5"/>
        <v>8.6999999999999993</v>
      </c>
      <c r="W10" s="62">
        <f t="shared" si="5"/>
        <v>8.6999999999999993</v>
      </c>
      <c r="X10" s="62">
        <f t="shared" si="5"/>
        <v>8.6999999999999993</v>
      </c>
      <c r="Y10" s="62">
        <f t="shared" si="5"/>
        <v>8.6999999999999993</v>
      </c>
    </row>
    <row r="11" spans="1:25" ht="26.25" customHeight="1" thickBot="1" x14ac:dyDescent="0.3">
      <c r="A11" s="365" t="s">
        <v>38</v>
      </c>
      <c r="B11" s="366"/>
      <c r="C11" s="189" t="s">
        <v>13</v>
      </c>
      <c r="D11" s="189" t="s">
        <v>5</v>
      </c>
      <c r="E11" s="189" t="s">
        <v>5</v>
      </c>
      <c r="F11" s="189" t="s">
        <v>5</v>
      </c>
      <c r="G11" s="189" t="s">
        <v>5</v>
      </c>
      <c r="H11" s="279" t="s">
        <v>5</v>
      </c>
      <c r="I11" s="286" t="s">
        <v>174</v>
      </c>
      <c r="J11" s="281">
        <v>7.8</v>
      </c>
      <c r="K11" s="281">
        <v>8</v>
      </c>
      <c r="L11" s="281">
        <v>8.6999999999999993</v>
      </c>
      <c r="M11" s="343"/>
      <c r="N11" s="350"/>
      <c r="O11" s="281">
        <v>8.6999999999999993</v>
      </c>
      <c r="P11" s="63" t="s">
        <v>5</v>
      </c>
      <c r="Q11" s="63" t="s">
        <v>5</v>
      </c>
      <c r="R11" s="63" t="s">
        <v>5</v>
      </c>
      <c r="S11" s="63" t="s">
        <v>5</v>
      </c>
      <c r="T11" s="63" t="s">
        <v>5</v>
      </c>
      <c r="U11" s="63" t="s">
        <v>5</v>
      </c>
      <c r="V11" s="63" t="s">
        <v>5</v>
      </c>
      <c r="W11" s="63" t="s">
        <v>5</v>
      </c>
      <c r="X11" s="63" t="s">
        <v>5</v>
      </c>
      <c r="Y11" s="63" t="s">
        <v>5</v>
      </c>
    </row>
    <row r="12" spans="1:25" s="5" customFormat="1" ht="20.100000000000001" customHeight="1" x14ac:dyDescent="0.25">
      <c r="A12" s="65"/>
      <c r="B12" s="66" t="s">
        <v>29</v>
      </c>
      <c r="C12" s="65"/>
      <c r="D12" s="65"/>
      <c r="E12" s="65"/>
      <c r="F12" s="65"/>
      <c r="G12" s="65"/>
      <c r="H12" s="65"/>
      <c r="I12" s="65"/>
      <c r="J12" s="67"/>
      <c r="K12" s="67"/>
      <c r="L12" s="67"/>
      <c r="M12" s="67"/>
      <c r="N12" s="68"/>
      <c r="O12" s="322" t="s">
        <v>167</v>
      </c>
      <c r="P12" s="323"/>
      <c r="Q12" s="323"/>
      <c r="R12" s="323"/>
      <c r="S12" s="323"/>
      <c r="T12" s="323"/>
      <c r="U12" s="323"/>
      <c r="V12" s="323"/>
      <c r="W12" s="323"/>
      <c r="X12" s="324"/>
    </row>
    <row r="13" spans="1:25" s="5" customFormat="1" ht="20.100000000000001" customHeight="1" x14ac:dyDescent="0.25">
      <c r="A13" s="69" t="s">
        <v>20</v>
      </c>
      <c r="B13" s="70"/>
      <c r="C13" s="70"/>
      <c r="D13" s="70"/>
      <c r="E13" s="70"/>
      <c r="F13" s="70"/>
      <c r="G13" s="71"/>
      <c r="H13" s="71"/>
      <c r="I13" s="72"/>
      <c r="J13" s="72"/>
      <c r="K13" s="68"/>
      <c r="L13" s="68"/>
      <c r="M13" s="68"/>
      <c r="N13" s="68"/>
      <c r="O13" s="325"/>
      <c r="P13" s="326"/>
      <c r="Q13" s="326"/>
      <c r="R13" s="326"/>
      <c r="S13" s="326"/>
      <c r="T13" s="326"/>
      <c r="U13" s="326"/>
      <c r="V13" s="326"/>
      <c r="W13" s="326"/>
      <c r="X13" s="327"/>
    </row>
    <row r="14" spans="1:25" s="5" customFormat="1" ht="20.100000000000001" customHeight="1" x14ac:dyDescent="0.25">
      <c r="A14" s="92">
        <f ca="1">INDIRECT("'" &amp;$N$5 &amp; "'!D5")</f>
        <v>10</v>
      </c>
      <c r="B14" s="73" t="s">
        <v>39</v>
      </c>
      <c r="C14" s="70"/>
      <c r="D14" s="70"/>
      <c r="E14" s="70"/>
      <c r="F14" s="71"/>
      <c r="G14" s="71"/>
      <c r="H14" s="71"/>
      <c r="I14" s="73"/>
      <c r="J14" s="74"/>
      <c r="K14" s="74"/>
      <c r="L14" s="74"/>
      <c r="M14" s="74"/>
      <c r="N14" s="68"/>
      <c r="O14" s="325"/>
      <c r="P14" s="326"/>
      <c r="Q14" s="326"/>
      <c r="R14" s="326"/>
      <c r="S14" s="326"/>
      <c r="T14" s="326"/>
      <c r="U14" s="326"/>
      <c r="V14" s="326"/>
      <c r="W14" s="326"/>
      <c r="X14" s="327"/>
    </row>
    <row r="15" spans="1:25" s="5" customFormat="1" ht="20.100000000000001" customHeight="1" x14ac:dyDescent="0.25">
      <c r="A15" s="71"/>
      <c r="B15" s="75" t="s">
        <v>18</v>
      </c>
      <c r="C15" s="76"/>
      <c r="D15" s="77">
        <f>N5</f>
        <v>2017</v>
      </c>
      <c r="E15" s="73" t="s">
        <v>19</v>
      </c>
      <c r="F15" s="76"/>
      <c r="G15" s="76"/>
      <c r="H15" s="76"/>
      <c r="I15" s="76"/>
      <c r="J15" s="78"/>
      <c r="K15" s="78"/>
      <c r="L15" s="78"/>
      <c r="M15" s="78"/>
      <c r="N15" s="68"/>
      <c r="O15" s="325"/>
      <c r="P15" s="326"/>
      <c r="Q15" s="326"/>
      <c r="R15" s="326"/>
      <c r="S15" s="326"/>
      <c r="T15" s="326"/>
      <c r="U15" s="326"/>
      <c r="V15" s="326"/>
      <c r="W15" s="326"/>
      <c r="X15" s="327"/>
    </row>
    <row r="16" spans="1:25" ht="30" x14ac:dyDescent="0.25">
      <c r="A16" s="93" t="s">
        <v>40</v>
      </c>
      <c r="B16" s="79" t="s">
        <v>1</v>
      </c>
      <c r="C16" s="80" t="s">
        <v>2</v>
      </c>
      <c r="D16" s="80" t="s">
        <v>3</v>
      </c>
      <c r="E16" s="80" t="s">
        <v>4</v>
      </c>
      <c r="F16" s="80" t="s">
        <v>5</v>
      </c>
      <c r="G16" s="80" t="s">
        <v>6</v>
      </c>
      <c r="H16" s="80" t="s">
        <v>7</v>
      </c>
      <c r="I16" s="80" t="s">
        <v>8</v>
      </c>
      <c r="J16" s="80" t="s">
        <v>9</v>
      </c>
      <c r="K16" s="80" t="s">
        <v>10</v>
      </c>
      <c r="L16" s="80" t="s">
        <v>11</v>
      </c>
      <c r="M16" s="80" t="s">
        <v>12</v>
      </c>
      <c r="N16" s="200" t="s">
        <v>13</v>
      </c>
      <c r="O16" s="325"/>
      <c r="P16" s="326"/>
      <c r="Q16" s="326"/>
      <c r="R16" s="326"/>
      <c r="S16" s="326"/>
      <c r="T16" s="326"/>
      <c r="U16" s="326"/>
      <c r="V16" s="326"/>
      <c r="W16" s="326"/>
      <c r="X16" s="327"/>
    </row>
    <row r="17" spans="1:24" ht="15.75" x14ac:dyDescent="0.25">
      <c r="A17" s="81">
        <f ca="1">INDIRECT("'"&amp;$N$5&amp;"'!"&amp;CELL("address",A13))</f>
        <v>29992</v>
      </c>
      <c r="B17" s="82">
        <f ca="1">INDIRECT("'"&amp;$N$5&amp;"'!"&amp;CELL("address",B13))</f>
        <v>23344</v>
      </c>
      <c r="C17" s="82">
        <f t="shared" ref="C17:N17" ca="1" si="6">INDIRECT("'"&amp;$N$5&amp;"'!"&amp;CELL("address",C13))</f>
        <v>23507</v>
      </c>
      <c r="D17" s="82">
        <f t="shared" ca="1" si="6"/>
        <v>23670</v>
      </c>
      <c r="E17" s="82">
        <f t="shared" ca="1" si="6"/>
        <v>23832</v>
      </c>
      <c r="F17" s="82">
        <f t="shared" ca="1" si="6"/>
        <v>23996</v>
      </c>
      <c r="G17" s="82">
        <f t="shared" ca="1" si="6"/>
        <v>24160</v>
      </c>
      <c r="H17" s="82">
        <f t="shared" ca="1" si="6"/>
        <v>24324</v>
      </c>
      <c r="I17" s="82">
        <f ca="1">INDIRECT("'"&amp;$N$5&amp;"'!"&amp;CELL("address",I13))</f>
        <v>24489</v>
      </c>
      <c r="J17" s="82">
        <f ca="1">INDIRECT("'"&amp;$N$5&amp;"'!"&amp;CELL("address",J13))</f>
        <v>24654</v>
      </c>
      <c r="K17" s="82">
        <f t="shared" ca="1" si="6"/>
        <v>24820</v>
      </c>
      <c r="L17" s="82">
        <f t="shared" ca="1" si="6"/>
        <v>24988</v>
      </c>
      <c r="M17" s="82">
        <f t="shared" ca="1" si="6"/>
        <v>25156</v>
      </c>
      <c r="N17" s="201">
        <f t="shared" ca="1" si="6"/>
        <v>25325</v>
      </c>
      <c r="O17" s="325"/>
      <c r="P17" s="326"/>
      <c r="Q17" s="326"/>
      <c r="R17" s="326"/>
      <c r="S17" s="326"/>
      <c r="T17" s="326"/>
      <c r="U17" s="326"/>
      <c r="V17" s="326"/>
      <c r="W17" s="326"/>
      <c r="X17" s="327"/>
    </row>
    <row r="18" spans="1:24" ht="15.75" x14ac:dyDescent="0.25">
      <c r="A18" s="81">
        <f t="shared" ref="A18:N46" ca="1" si="7">INDIRECT("'"&amp;$N$5&amp;"'!"&amp;CELL("address",A14))</f>
        <v>30326</v>
      </c>
      <c r="B18" s="82">
        <f t="shared" ca="1" si="7"/>
        <v>20846</v>
      </c>
      <c r="C18" s="82">
        <f t="shared" ca="1" si="7"/>
        <v>20992</v>
      </c>
      <c r="D18" s="82">
        <f t="shared" ca="1" si="7"/>
        <v>21138</v>
      </c>
      <c r="E18" s="82">
        <f t="shared" ca="1" si="7"/>
        <v>21284</v>
      </c>
      <c r="F18" s="82">
        <f t="shared" ca="1" si="7"/>
        <v>21432</v>
      </c>
      <c r="G18" s="82">
        <f t="shared" ca="1" si="7"/>
        <v>21579</v>
      </c>
      <c r="H18" s="82">
        <f t="shared" ca="1" si="7"/>
        <v>21726</v>
      </c>
      <c r="I18" s="82">
        <f t="shared" ca="1" si="7"/>
        <v>21874</v>
      </c>
      <c r="J18" s="82">
        <f t="shared" ca="1" si="7"/>
        <v>22022</v>
      </c>
      <c r="K18" s="82">
        <f t="shared" ca="1" si="7"/>
        <v>22171</v>
      </c>
      <c r="L18" s="82">
        <f t="shared" ca="1" si="7"/>
        <v>22322</v>
      </c>
      <c r="M18" s="82">
        <f t="shared" ca="1" si="7"/>
        <v>22473</v>
      </c>
      <c r="N18" s="201">
        <f t="shared" ca="1" si="7"/>
        <v>22624</v>
      </c>
      <c r="O18" s="325"/>
      <c r="P18" s="326"/>
      <c r="Q18" s="326"/>
      <c r="R18" s="326"/>
      <c r="S18" s="326"/>
      <c r="T18" s="326"/>
      <c r="U18" s="326"/>
      <c r="V18" s="326"/>
      <c r="W18" s="326"/>
      <c r="X18" s="327"/>
    </row>
    <row r="19" spans="1:24" ht="15.75" x14ac:dyDescent="0.25">
      <c r="A19" s="81">
        <f t="shared" ca="1" si="7"/>
        <v>30691</v>
      </c>
      <c r="B19" s="82">
        <f t="shared" ca="1" si="7"/>
        <v>18619</v>
      </c>
      <c r="C19" s="82">
        <f t="shared" ca="1" si="7"/>
        <v>18750</v>
      </c>
      <c r="D19" s="82">
        <f t="shared" ca="1" si="7"/>
        <v>18881</v>
      </c>
      <c r="E19" s="82">
        <f t="shared" ca="1" si="7"/>
        <v>19012</v>
      </c>
      <c r="F19" s="82">
        <f t="shared" ca="1" si="7"/>
        <v>19144</v>
      </c>
      <c r="G19" s="82">
        <f t="shared" ca="1" si="7"/>
        <v>19277</v>
      </c>
      <c r="H19" s="82">
        <f t="shared" ca="1" si="7"/>
        <v>19409</v>
      </c>
      <c r="I19" s="82">
        <f t="shared" ca="1" si="7"/>
        <v>19542</v>
      </c>
      <c r="J19" s="82">
        <f t="shared" ca="1" si="7"/>
        <v>19675</v>
      </c>
      <c r="K19" s="82">
        <f t="shared" ca="1" si="7"/>
        <v>19808</v>
      </c>
      <c r="L19" s="82">
        <f t="shared" ca="1" si="7"/>
        <v>19944</v>
      </c>
      <c r="M19" s="82">
        <f t="shared" ca="1" si="7"/>
        <v>20080</v>
      </c>
      <c r="N19" s="201">
        <f t="shared" ca="1" si="7"/>
        <v>20216</v>
      </c>
      <c r="O19" s="325"/>
      <c r="P19" s="326"/>
      <c r="Q19" s="326"/>
      <c r="R19" s="326"/>
      <c r="S19" s="326"/>
      <c r="T19" s="326"/>
      <c r="U19" s="326"/>
      <c r="V19" s="326"/>
      <c r="W19" s="326"/>
      <c r="X19" s="327"/>
    </row>
    <row r="20" spans="1:24" ht="15.75" x14ac:dyDescent="0.25">
      <c r="A20" s="81">
        <f t="shared" ca="1" si="7"/>
        <v>31057</v>
      </c>
      <c r="B20" s="82">
        <f t="shared" ca="1" si="7"/>
        <v>16599</v>
      </c>
      <c r="C20" s="82">
        <f t="shared" ca="1" si="7"/>
        <v>16717</v>
      </c>
      <c r="D20" s="82">
        <f t="shared" ca="1" si="7"/>
        <v>16834</v>
      </c>
      <c r="E20" s="82">
        <f t="shared" ca="1" si="7"/>
        <v>16952</v>
      </c>
      <c r="F20" s="82">
        <f t="shared" ca="1" si="7"/>
        <v>17071</v>
      </c>
      <c r="G20" s="82">
        <f t="shared" ca="1" si="7"/>
        <v>17189</v>
      </c>
      <c r="H20" s="82">
        <f t="shared" ca="1" si="7"/>
        <v>17308</v>
      </c>
      <c r="I20" s="82">
        <f t="shared" ca="1" si="7"/>
        <v>17428</v>
      </c>
      <c r="J20" s="82">
        <f t="shared" ca="1" si="7"/>
        <v>17547</v>
      </c>
      <c r="K20" s="82">
        <f t="shared" ca="1" si="7"/>
        <v>17667</v>
      </c>
      <c r="L20" s="82">
        <f t="shared" ca="1" si="7"/>
        <v>17789</v>
      </c>
      <c r="M20" s="82">
        <f t="shared" ca="1" si="7"/>
        <v>17911</v>
      </c>
      <c r="N20" s="201">
        <f t="shared" ca="1" si="7"/>
        <v>18032</v>
      </c>
      <c r="O20" s="325"/>
      <c r="P20" s="326"/>
      <c r="Q20" s="326"/>
      <c r="R20" s="326"/>
      <c r="S20" s="326"/>
      <c r="T20" s="326"/>
      <c r="U20" s="326"/>
      <c r="V20" s="326"/>
      <c r="W20" s="326"/>
      <c r="X20" s="327"/>
    </row>
    <row r="21" spans="1:24" ht="15.75" x14ac:dyDescent="0.25">
      <c r="A21" s="81">
        <f t="shared" ca="1" si="7"/>
        <v>31422</v>
      </c>
      <c r="B21" s="82">
        <f t="shared" ca="1" si="7"/>
        <v>14795</v>
      </c>
      <c r="C21" s="82">
        <f t="shared" ca="1" si="7"/>
        <v>14901</v>
      </c>
      <c r="D21" s="82">
        <f t="shared" ca="1" si="7"/>
        <v>15007</v>
      </c>
      <c r="E21" s="82">
        <f t="shared" ca="1" si="7"/>
        <v>15112</v>
      </c>
      <c r="F21" s="82">
        <f t="shared" ca="1" si="7"/>
        <v>15219</v>
      </c>
      <c r="G21" s="82">
        <f t="shared" ca="1" si="7"/>
        <v>15325</v>
      </c>
      <c r="H21" s="82">
        <f t="shared" ca="1" si="7"/>
        <v>15432</v>
      </c>
      <c r="I21" s="82">
        <f t="shared" ca="1" si="7"/>
        <v>15539</v>
      </c>
      <c r="J21" s="82">
        <f t="shared" ca="1" si="7"/>
        <v>15647</v>
      </c>
      <c r="K21" s="82">
        <f t="shared" ca="1" si="7"/>
        <v>15754</v>
      </c>
      <c r="L21" s="82">
        <f t="shared" ca="1" si="7"/>
        <v>15863</v>
      </c>
      <c r="M21" s="82">
        <f t="shared" ca="1" si="7"/>
        <v>15973</v>
      </c>
      <c r="N21" s="201">
        <f t="shared" ca="1" si="7"/>
        <v>16082</v>
      </c>
      <c r="O21" s="325"/>
      <c r="P21" s="326"/>
      <c r="Q21" s="326"/>
      <c r="R21" s="326"/>
      <c r="S21" s="326"/>
      <c r="T21" s="326"/>
      <c r="U21" s="326"/>
      <c r="V21" s="326"/>
      <c r="W21" s="326"/>
      <c r="X21" s="327"/>
    </row>
    <row r="22" spans="1:24" ht="15.75" x14ac:dyDescent="0.25">
      <c r="A22" s="81">
        <f t="shared" ca="1" si="7"/>
        <v>31787</v>
      </c>
      <c r="B22" s="82">
        <f t="shared" ca="1" si="7"/>
        <v>13177</v>
      </c>
      <c r="C22" s="82">
        <f t="shared" ca="1" si="7"/>
        <v>13272</v>
      </c>
      <c r="D22" s="82">
        <f t="shared" ca="1" si="7"/>
        <v>13367</v>
      </c>
      <c r="E22" s="82">
        <f t="shared" ca="1" si="7"/>
        <v>13462</v>
      </c>
      <c r="F22" s="82">
        <f t="shared" ca="1" si="7"/>
        <v>13557</v>
      </c>
      <c r="G22" s="82">
        <f t="shared" ca="1" si="7"/>
        <v>13653</v>
      </c>
      <c r="H22" s="82">
        <f t="shared" ca="1" si="7"/>
        <v>13749</v>
      </c>
      <c r="I22" s="82">
        <f t="shared" ca="1" si="7"/>
        <v>13845</v>
      </c>
      <c r="J22" s="82">
        <f t="shared" ca="1" si="7"/>
        <v>13941</v>
      </c>
      <c r="K22" s="82">
        <f t="shared" ca="1" si="7"/>
        <v>14038</v>
      </c>
      <c r="L22" s="82">
        <f t="shared" ca="1" si="7"/>
        <v>14136</v>
      </c>
      <c r="M22" s="82">
        <f t="shared" ca="1" si="7"/>
        <v>14234</v>
      </c>
      <c r="N22" s="201">
        <f t="shared" ca="1" si="7"/>
        <v>14333</v>
      </c>
      <c r="O22" s="325"/>
      <c r="P22" s="326"/>
      <c r="Q22" s="326"/>
      <c r="R22" s="326"/>
      <c r="S22" s="326"/>
      <c r="T22" s="326"/>
      <c r="U22" s="326"/>
      <c r="V22" s="326"/>
      <c r="W22" s="326"/>
      <c r="X22" s="327"/>
    </row>
    <row r="23" spans="1:24" ht="15.75" x14ac:dyDescent="0.25">
      <c r="A23" s="81">
        <f t="shared" ca="1" si="7"/>
        <v>32152</v>
      </c>
      <c r="B23" s="82">
        <f t="shared" ca="1" si="7"/>
        <v>11744</v>
      </c>
      <c r="C23" s="82">
        <f t="shared" ca="1" si="7"/>
        <v>11829</v>
      </c>
      <c r="D23" s="82">
        <f t="shared" ca="1" si="7"/>
        <v>11914</v>
      </c>
      <c r="E23" s="82">
        <f t="shared" ca="1" si="7"/>
        <v>12000</v>
      </c>
      <c r="F23" s="82">
        <f t="shared" ca="1" si="7"/>
        <v>12086</v>
      </c>
      <c r="G23" s="82">
        <f t="shared" ca="1" si="7"/>
        <v>12172</v>
      </c>
      <c r="H23" s="82">
        <f t="shared" ca="1" si="7"/>
        <v>12258</v>
      </c>
      <c r="I23" s="82">
        <f t="shared" ca="1" si="7"/>
        <v>12344</v>
      </c>
      <c r="J23" s="82">
        <f t="shared" ca="1" si="7"/>
        <v>12431</v>
      </c>
      <c r="K23" s="82">
        <f t="shared" ca="1" si="7"/>
        <v>12518</v>
      </c>
      <c r="L23" s="82">
        <f t="shared" ca="1" si="7"/>
        <v>12606</v>
      </c>
      <c r="M23" s="82">
        <f t="shared" ca="1" si="7"/>
        <v>12695</v>
      </c>
      <c r="N23" s="201">
        <f t="shared" ca="1" si="7"/>
        <v>12783</v>
      </c>
      <c r="O23" s="325"/>
      <c r="P23" s="326"/>
      <c r="Q23" s="326"/>
      <c r="R23" s="326"/>
      <c r="S23" s="326"/>
      <c r="T23" s="326"/>
      <c r="U23" s="326"/>
      <c r="V23" s="326"/>
      <c r="W23" s="326"/>
      <c r="X23" s="327"/>
    </row>
    <row r="24" spans="1:24" ht="15.75" x14ac:dyDescent="0.25">
      <c r="A24" s="81">
        <f t="shared" ca="1" si="7"/>
        <v>32518</v>
      </c>
      <c r="B24" s="82">
        <f t="shared" ca="1" si="7"/>
        <v>10437</v>
      </c>
      <c r="C24" s="82">
        <f t="shared" ca="1" si="7"/>
        <v>10513</v>
      </c>
      <c r="D24" s="82">
        <f t="shared" ca="1" si="7"/>
        <v>10590</v>
      </c>
      <c r="E24" s="82">
        <f t="shared" ca="1" si="7"/>
        <v>10667</v>
      </c>
      <c r="F24" s="82">
        <f t="shared" ca="1" si="7"/>
        <v>10744</v>
      </c>
      <c r="G24" s="82">
        <f t="shared" ca="1" si="7"/>
        <v>10821</v>
      </c>
      <c r="H24" s="82">
        <f t="shared" ca="1" si="7"/>
        <v>10899</v>
      </c>
      <c r="I24" s="82">
        <f t="shared" ca="1" si="7"/>
        <v>10976</v>
      </c>
      <c r="J24" s="82">
        <f t="shared" ca="1" si="7"/>
        <v>11054</v>
      </c>
      <c r="K24" s="82">
        <f t="shared" ca="1" si="7"/>
        <v>11132</v>
      </c>
      <c r="L24" s="82">
        <f t="shared" ca="1" si="7"/>
        <v>11212</v>
      </c>
      <c r="M24" s="82">
        <f t="shared" ca="1" si="7"/>
        <v>11291</v>
      </c>
      <c r="N24" s="201">
        <f t="shared" ca="1" si="7"/>
        <v>11370</v>
      </c>
      <c r="O24" s="325"/>
      <c r="P24" s="326"/>
      <c r="Q24" s="326"/>
      <c r="R24" s="326"/>
      <c r="S24" s="326"/>
      <c r="T24" s="326"/>
      <c r="U24" s="326"/>
      <c r="V24" s="326"/>
      <c r="W24" s="326"/>
      <c r="X24" s="327"/>
    </row>
    <row r="25" spans="1:24" ht="15.75" x14ac:dyDescent="0.25">
      <c r="A25" s="81">
        <f t="shared" ca="1" si="7"/>
        <v>32874</v>
      </c>
      <c r="B25" s="82">
        <f t="shared" ca="1" si="7"/>
        <v>10131</v>
      </c>
      <c r="C25" s="82">
        <f t="shared" ca="1" si="7"/>
        <v>10205</v>
      </c>
      <c r="D25" s="82">
        <f t="shared" ca="1" si="7"/>
        <v>10280</v>
      </c>
      <c r="E25" s="82">
        <f t="shared" ca="1" si="7"/>
        <v>10354</v>
      </c>
      <c r="F25" s="82">
        <f t="shared" ca="1" si="7"/>
        <v>10430</v>
      </c>
      <c r="G25" s="82">
        <f t="shared" ca="1" si="7"/>
        <v>10505</v>
      </c>
      <c r="H25" s="82">
        <f t="shared" ca="1" si="7"/>
        <v>10580</v>
      </c>
      <c r="I25" s="82">
        <f t="shared" ca="1" si="7"/>
        <v>10656</v>
      </c>
      <c r="J25" s="82">
        <f t="shared" ca="1" si="7"/>
        <v>10732</v>
      </c>
      <c r="K25" s="82">
        <f t="shared" ca="1" si="7"/>
        <v>10807</v>
      </c>
      <c r="L25" s="82">
        <f t="shared" ca="1" si="7"/>
        <v>10885</v>
      </c>
      <c r="M25" s="82">
        <f t="shared" ca="1" si="7"/>
        <v>10962</v>
      </c>
      <c r="N25" s="201">
        <f t="shared" ca="1" si="7"/>
        <v>11039</v>
      </c>
      <c r="O25" s="325"/>
      <c r="P25" s="326"/>
      <c r="Q25" s="326"/>
      <c r="R25" s="326"/>
      <c r="S25" s="326"/>
      <c r="T25" s="326"/>
      <c r="U25" s="326"/>
      <c r="V25" s="326"/>
      <c r="W25" s="326"/>
      <c r="X25" s="327"/>
    </row>
    <row r="26" spans="1:24" ht="15.75" x14ac:dyDescent="0.25">
      <c r="A26" s="81">
        <f t="shared" ca="1" si="7"/>
        <v>33239</v>
      </c>
      <c r="B26" s="82">
        <f t="shared" ca="1" si="7"/>
        <v>9009</v>
      </c>
      <c r="C26" s="82">
        <f t="shared" ca="1" si="7"/>
        <v>9076</v>
      </c>
      <c r="D26" s="82">
        <f t="shared" ca="1" si="7"/>
        <v>9143</v>
      </c>
      <c r="E26" s="82">
        <f t="shared" ca="1" si="7"/>
        <v>9210</v>
      </c>
      <c r="F26" s="82">
        <f t="shared" ca="1" si="7"/>
        <v>9278</v>
      </c>
      <c r="G26" s="82">
        <f t="shared" ca="1" si="7"/>
        <v>9346</v>
      </c>
      <c r="H26" s="82">
        <f t="shared" ca="1" si="7"/>
        <v>9414</v>
      </c>
      <c r="I26" s="82">
        <f t="shared" ca="1" si="7"/>
        <v>9482</v>
      </c>
      <c r="J26" s="82">
        <f t="shared" ca="1" si="7"/>
        <v>9550</v>
      </c>
      <c r="K26" s="82">
        <f t="shared" ca="1" si="7"/>
        <v>9618</v>
      </c>
      <c r="L26" s="82">
        <f t="shared" ca="1" si="7"/>
        <v>9688</v>
      </c>
      <c r="M26" s="82">
        <f t="shared" ca="1" si="7"/>
        <v>9757</v>
      </c>
      <c r="N26" s="201">
        <f t="shared" ca="1" si="7"/>
        <v>9827</v>
      </c>
      <c r="O26" s="325"/>
      <c r="P26" s="326"/>
      <c r="Q26" s="326"/>
      <c r="R26" s="326"/>
      <c r="S26" s="326"/>
      <c r="T26" s="326"/>
      <c r="U26" s="326"/>
      <c r="V26" s="326"/>
      <c r="W26" s="326"/>
      <c r="X26" s="327"/>
    </row>
    <row r="27" spans="1:24" ht="15.75" x14ac:dyDescent="0.25">
      <c r="A27" s="81">
        <f t="shared" ca="1" si="7"/>
        <v>33604</v>
      </c>
      <c r="B27" s="82">
        <f t="shared" ca="1" si="7"/>
        <v>8006</v>
      </c>
      <c r="C27" s="82">
        <f t="shared" ca="1" si="7"/>
        <v>8067</v>
      </c>
      <c r="D27" s="82">
        <f t="shared" ca="1" si="7"/>
        <v>8127</v>
      </c>
      <c r="E27" s="82">
        <f t="shared" ca="1" si="7"/>
        <v>8188</v>
      </c>
      <c r="F27" s="82">
        <f t="shared" ca="1" si="7"/>
        <v>8249</v>
      </c>
      <c r="G27" s="82">
        <f t="shared" ca="1" si="7"/>
        <v>8310</v>
      </c>
      <c r="H27" s="82">
        <f t="shared" ca="1" si="7"/>
        <v>8371</v>
      </c>
      <c r="I27" s="82">
        <f t="shared" ca="1" si="7"/>
        <v>8432</v>
      </c>
      <c r="J27" s="82">
        <f t="shared" ca="1" si="7"/>
        <v>8493</v>
      </c>
      <c r="K27" s="82">
        <f t="shared" ca="1" si="7"/>
        <v>8555</v>
      </c>
      <c r="L27" s="82">
        <f t="shared" ca="1" si="7"/>
        <v>8618</v>
      </c>
      <c r="M27" s="82">
        <f t="shared" ca="1" si="7"/>
        <v>8680</v>
      </c>
      <c r="N27" s="201">
        <f t="shared" ca="1" si="7"/>
        <v>8743</v>
      </c>
      <c r="O27" s="325"/>
      <c r="P27" s="326"/>
      <c r="Q27" s="326"/>
      <c r="R27" s="326"/>
      <c r="S27" s="326"/>
      <c r="T27" s="326"/>
      <c r="U27" s="326"/>
      <c r="V27" s="326"/>
      <c r="W27" s="326"/>
      <c r="X27" s="327"/>
    </row>
    <row r="28" spans="1:24" ht="15.75" x14ac:dyDescent="0.25">
      <c r="A28" s="81">
        <f t="shared" ca="1" si="7"/>
        <v>33970</v>
      </c>
      <c r="B28" s="82">
        <f t="shared" ca="1" si="7"/>
        <v>7126</v>
      </c>
      <c r="C28" s="82">
        <f t="shared" ca="1" si="7"/>
        <v>7180</v>
      </c>
      <c r="D28" s="82">
        <f t="shared" ca="1" si="7"/>
        <v>7235</v>
      </c>
      <c r="E28" s="82">
        <f t="shared" ca="1" si="7"/>
        <v>7290</v>
      </c>
      <c r="F28" s="82">
        <f t="shared" ca="1" si="7"/>
        <v>7344</v>
      </c>
      <c r="G28" s="82">
        <f t="shared" ca="1" si="7"/>
        <v>7400</v>
      </c>
      <c r="H28" s="82">
        <f t="shared" ca="1" si="7"/>
        <v>7455</v>
      </c>
      <c r="I28" s="82">
        <f t="shared" ca="1" si="7"/>
        <v>7510</v>
      </c>
      <c r="J28" s="82">
        <f t="shared" ca="1" si="7"/>
        <v>7566</v>
      </c>
      <c r="K28" s="82">
        <f t="shared" ca="1" si="7"/>
        <v>7621</v>
      </c>
      <c r="L28" s="82">
        <f t="shared" ca="1" si="7"/>
        <v>7678</v>
      </c>
      <c r="M28" s="82">
        <f t="shared" ca="1" si="7"/>
        <v>7734</v>
      </c>
      <c r="N28" s="201">
        <f t="shared" ca="1" si="7"/>
        <v>7791</v>
      </c>
      <c r="O28" s="325"/>
      <c r="P28" s="326"/>
      <c r="Q28" s="326"/>
      <c r="R28" s="326"/>
      <c r="S28" s="326"/>
      <c r="T28" s="326"/>
      <c r="U28" s="326"/>
      <c r="V28" s="326"/>
      <c r="W28" s="326"/>
      <c r="X28" s="327"/>
    </row>
    <row r="29" spans="1:24" ht="15.75" x14ac:dyDescent="0.25">
      <c r="A29" s="81">
        <f t="shared" ca="1" si="7"/>
        <v>34335</v>
      </c>
      <c r="B29" s="82">
        <f t="shared" ca="1" si="7"/>
        <v>6332</v>
      </c>
      <c r="C29" s="82">
        <f t="shared" ca="1" si="7"/>
        <v>6382</v>
      </c>
      <c r="D29" s="82">
        <f t="shared" ca="1" si="7"/>
        <v>6431</v>
      </c>
      <c r="E29" s="82">
        <f t="shared" ca="1" si="7"/>
        <v>6480</v>
      </c>
      <c r="F29" s="82">
        <f t="shared" ca="1" si="7"/>
        <v>6530</v>
      </c>
      <c r="G29" s="82">
        <f t="shared" ca="1" si="7"/>
        <v>6580</v>
      </c>
      <c r="H29" s="82">
        <f t="shared" ca="1" si="7"/>
        <v>6629</v>
      </c>
      <c r="I29" s="82">
        <f t="shared" ca="1" si="7"/>
        <v>6679</v>
      </c>
      <c r="J29" s="82">
        <f t="shared" ca="1" si="7"/>
        <v>6730</v>
      </c>
      <c r="K29" s="82">
        <f t="shared" ca="1" si="7"/>
        <v>6780</v>
      </c>
      <c r="L29" s="82">
        <f t="shared" ca="1" si="7"/>
        <v>6831</v>
      </c>
      <c r="M29" s="82">
        <f t="shared" ca="1" si="7"/>
        <v>6882</v>
      </c>
      <c r="N29" s="201">
        <f t="shared" ca="1" si="7"/>
        <v>6933</v>
      </c>
      <c r="O29" s="325"/>
      <c r="P29" s="326"/>
      <c r="Q29" s="326"/>
      <c r="R29" s="326"/>
      <c r="S29" s="326"/>
      <c r="T29" s="326"/>
      <c r="U29" s="326"/>
      <c r="V29" s="326"/>
      <c r="W29" s="326"/>
      <c r="X29" s="327"/>
    </row>
    <row r="30" spans="1:24" ht="15.75" x14ac:dyDescent="0.25">
      <c r="A30" s="81">
        <f t="shared" ca="1" si="7"/>
        <v>34700</v>
      </c>
      <c r="B30" s="82">
        <f t="shared" ca="1" si="7"/>
        <v>5637</v>
      </c>
      <c r="C30" s="82">
        <f t="shared" ca="1" si="7"/>
        <v>5682</v>
      </c>
      <c r="D30" s="82">
        <f t="shared" ca="1" si="7"/>
        <v>5726</v>
      </c>
      <c r="E30" s="82">
        <f t="shared" ca="1" si="7"/>
        <v>5771</v>
      </c>
      <c r="F30" s="82">
        <f t="shared" ca="1" si="7"/>
        <v>5816</v>
      </c>
      <c r="G30" s="82">
        <f t="shared" ca="1" si="7"/>
        <v>5861</v>
      </c>
      <c r="H30" s="82">
        <f t="shared" ca="1" si="7"/>
        <v>5906</v>
      </c>
      <c r="I30" s="82">
        <f t="shared" ca="1" si="7"/>
        <v>5951</v>
      </c>
      <c r="J30" s="82">
        <f t="shared" ca="1" si="7"/>
        <v>5997</v>
      </c>
      <c r="K30" s="82">
        <f t="shared" ca="1" si="7"/>
        <v>6042</v>
      </c>
      <c r="L30" s="82">
        <f t="shared" ca="1" si="7"/>
        <v>6089</v>
      </c>
      <c r="M30" s="82">
        <f t="shared" ca="1" si="7"/>
        <v>6135</v>
      </c>
      <c r="N30" s="201">
        <f t="shared" ca="1" si="7"/>
        <v>6181</v>
      </c>
      <c r="O30" s="325"/>
      <c r="P30" s="326"/>
      <c r="Q30" s="326"/>
      <c r="R30" s="326"/>
      <c r="S30" s="326"/>
      <c r="T30" s="326"/>
      <c r="U30" s="326"/>
      <c r="V30" s="326"/>
      <c r="W30" s="326"/>
      <c r="X30" s="327"/>
    </row>
    <row r="31" spans="1:24" ht="15.75" x14ac:dyDescent="0.25">
      <c r="A31" s="81">
        <f t="shared" ca="1" si="7"/>
        <v>35065</v>
      </c>
      <c r="B31" s="82">
        <f t="shared" ca="1" si="7"/>
        <v>5016</v>
      </c>
      <c r="C31" s="82">
        <f t="shared" ca="1" si="7"/>
        <v>5056</v>
      </c>
      <c r="D31" s="82">
        <f t="shared" ca="1" si="7"/>
        <v>5097</v>
      </c>
      <c r="E31" s="82">
        <f t="shared" ca="1" si="7"/>
        <v>5137</v>
      </c>
      <c r="F31" s="82">
        <f t="shared" ca="1" si="7"/>
        <v>5178</v>
      </c>
      <c r="G31" s="82">
        <f t="shared" ca="1" si="7"/>
        <v>5219</v>
      </c>
      <c r="H31" s="82">
        <f t="shared" ca="1" si="7"/>
        <v>5260</v>
      </c>
      <c r="I31" s="82">
        <f t="shared" ca="1" si="7"/>
        <v>5301</v>
      </c>
      <c r="J31" s="82">
        <f t="shared" ca="1" si="7"/>
        <v>5342</v>
      </c>
      <c r="K31" s="82">
        <f t="shared" ca="1" si="7"/>
        <v>5384</v>
      </c>
      <c r="L31" s="82">
        <f t="shared" ca="1" si="7"/>
        <v>5426</v>
      </c>
      <c r="M31" s="82">
        <f t="shared" ca="1" si="7"/>
        <v>5468</v>
      </c>
      <c r="N31" s="201">
        <f t="shared" ca="1" si="7"/>
        <v>5510</v>
      </c>
      <c r="O31" s="325"/>
      <c r="P31" s="326"/>
      <c r="Q31" s="326"/>
      <c r="R31" s="326"/>
      <c r="S31" s="326"/>
      <c r="T31" s="326"/>
      <c r="U31" s="326"/>
      <c r="V31" s="326"/>
      <c r="W31" s="326"/>
      <c r="X31" s="327"/>
    </row>
    <row r="32" spans="1:24" ht="15.75" x14ac:dyDescent="0.25">
      <c r="A32" s="81">
        <f t="shared" ca="1" si="7"/>
        <v>35431</v>
      </c>
      <c r="B32" s="82">
        <f t="shared" ca="1" si="7"/>
        <v>4458</v>
      </c>
      <c r="C32" s="82">
        <f t="shared" ca="1" si="7"/>
        <v>4495</v>
      </c>
      <c r="D32" s="82">
        <f t="shared" ca="1" si="7"/>
        <v>4531</v>
      </c>
      <c r="E32" s="82">
        <f t="shared" ca="1" si="7"/>
        <v>4568</v>
      </c>
      <c r="F32" s="82">
        <f t="shared" ca="1" si="7"/>
        <v>4605</v>
      </c>
      <c r="G32" s="82">
        <f t="shared" ca="1" si="7"/>
        <v>4642</v>
      </c>
      <c r="H32" s="82">
        <f t="shared" ca="1" si="7"/>
        <v>4679</v>
      </c>
      <c r="I32" s="82">
        <f t="shared" ca="1" si="7"/>
        <v>4717</v>
      </c>
      <c r="J32" s="82">
        <f t="shared" ca="1" si="7"/>
        <v>4754</v>
      </c>
      <c r="K32" s="82">
        <f t="shared" ca="1" si="7"/>
        <v>4792</v>
      </c>
      <c r="L32" s="82">
        <f t="shared" ca="1" si="7"/>
        <v>4830</v>
      </c>
      <c r="M32" s="82">
        <f t="shared" ca="1" si="7"/>
        <v>4868</v>
      </c>
      <c r="N32" s="201">
        <f t="shared" ca="1" si="7"/>
        <v>4906</v>
      </c>
      <c r="O32" s="325"/>
      <c r="P32" s="326"/>
      <c r="Q32" s="326"/>
      <c r="R32" s="326"/>
      <c r="S32" s="326"/>
      <c r="T32" s="326"/>
      <c r="U32" s="326"/>
      <c r="V32" s="326"/>
      <c r="W32" s="326"/>
      <c r="X32" s="327"/>
    </row>
    <row r="33" spans="1:24" ht="15.75" x14ac:dyDescent="0.25">
      <c r="A33" s="81">
        <f t="shared" ca="1" si="7"/>
        <v>35796</v>
      </c>
      <c r="B33" s="82">
        <f t="shared" ca="1" si="7"/>
        <v>3968</v>
      </c>
      <c r="C33" s="82">
        <f t="shared" ca="1" si="7"/>
        <v>4002</v>
      </c>
      <c r="D33" s="82">
        <f t="shared" ca="1" si="7"/>
        <v>4035</v>
      </c>
      <c r="E33" s="82">
        <f t="shared" ca="1" si="7"/>
        <v>4069</v>
      </c>
      <c r="F33" s="82">
        <f t="shared" ca="1" si="7"/>
        <v>4103</v>
      </c>
      <c r="G33" s="82">
        <f t="shared" ca="1" si="7"/>
        <v>4137</v>
      </c>
      <c r="H33" s="82">
        <f t="shared" ca="1" si="7"/>
        <v>4170</v>
      </c>
      <c r="I33" s="82">
        <f t="shared" ca="1" si="7"/>
        <v>4205</v>
      </c>
      <c r="J33" s="82">
        <f t="shared" ca="1" si="7"/>
        <v>4239</v>
      </c>
      <c r="K33" s="82">
        <f t="shared" ca="1" si="7"/>
        <v>4273</v>
      </c>
      <c r="L33" s="82">
        <f t="shared" ca="1" si="7"/>
        <v>4308</v>
      </c>
      <c r="M33" s="82">
        <f t="shared" ca="1" si="7"/>
        <v>4343</v>
      </c>
      <c r="N33" s="201">
        <f t="shared" ca="1" si="7"/>
        <v>4377</v>
      </c>
      <c r="O33" s="325"/>
      <c r="P33" s="326"/>
      <c r="Q33" s="326"/>
      <c r="R33" s="326"/>
      <c r="S33" s="326"/>
      <c r="T33" s="326"/>
      <c r="U33" s="326"/>
      <c r="V33" s="326"/>
      <c r="W33" s="326"/>
      <c r="X33" s="327"/>
    </row>
    <row r="34" spans="1:24" ht="15.75" x14ac:dyDescent="0.25">
      <c r="A34" s="81">
        <f t="shared" ca="1" si="7"/>
        <v>36161</v>
      </c>
      <c r="B34" s="82">
        <f t="shared" ca="1" si="7"/>
        <v>3530</v>
      </c>
      <c r="C34" s="82">
        <f t="shared" ca="1" si="7"/>
        <v>3561</v>
      </c>
      <c r="D34" s="82">
        <f t="shared" ca="1" si="7"/>
        <v>3591</v>
      </c>
      <c r="E34" s="82">
        <f t="shared" ca="1" si="7"/>
        <v>3622</v>
      </c>
      <c r="F34" s="82">
        <f t="shared" ca="1" si="7"/>
        <v>3653</v>
      </c>
      <c r="G34" s="82">
        <f t="shared" ca="1" si="7"/>
        <v>3684</v>
      </c>
      <c r="H34" s="82">
        <f t="shared" ca="1" si="7"/>
        <v>3715</v>
      </c>
      <c r="I34" s="82">
        <f t="shared" ca="1" si="7"/>
        <v>3746</v>
      </c>
      <c r="J34" s="82">
        <f t="shared" ca="1" si="7"/>
        <v>3777</v>
      </c>
      <c r="K34" s="82">
        <f t="shared" ca="1" si="7"/>
        <v>3808</v>
      </c>
      <c r="L34" s="82">
        <f t="shared" ca="1" si="7"/>
        <v>3840</v>
      </c>
      <c r="M34" s="82">
        <f t="shared" ca="1" si="7"/>
        <v>3872</v>
      </c>
      <c r="N34" s="201">
        <f t="shared" ca="1" si="7"/>
        <v>3904</v>
      </c>
      <c r="O34" s="325"/>
      <c r="P34" s="326"/>
      <c r="Q34" s="326"/>
      <c r="R34" s="326"/>
      <c r="S34" s="326"/>
      <c r="T34" s="326"/>
      <c r="U34" s="326"/>
      <c r="V34" s="326"/>
      <c r="W34" s="326"/>
      <c r="X34" s="327"/>
    </row>
    <row r="35" spans="1:24" ht="15.75" x14ac:dyDescent="0.25">
      <c r="A35" s="81">
        <f t="shared" ca="1" si="7"/>
        <v>36526</v>
      </c>
      <c r="B35" s="82">
        <f t="shared" ca="1" si="7"/>
        <v>3149</v>
      </c>
      <c r="C35" s="82">
        <f t="shared" ca="1" si="7"/>
        <v>3177</v>
      </c>
      <c r="D35" s="82">
        <f t="shared" ca="1" si="7"/>
        <v>3205</v>
      </c>
      <c r="E35" s="82">
        <f t="shared" ca="1" si="7"/>
        <v>3233</v>
      </c>
      <c r="F35" s="82">
        <f t="shared" ca="1" si="7"/>
        <v>3261</v>
      </c>
      <c r="G35" s="82">
        <f t="shared" ca="1" si="7"/>
        <v>3290</v>
      </c>
      <c r="H35" s="82">
        <f t="shared" ref="H35:N35" ca="1" si="8">INDIRECT("'"&amp;$N$5&amp;"'!"&amp;CELL("address",H31))</f>
        <v>3318</v>
      </c>
      <c r="I35" s="82">
        <f t="shared" ca="1" si="8"/>
        <v>3347</v>
      </c>
      <c r="J35" s="82">
        <f t="shared" ca="1" si="8"/>
        <v>3375</v>
      </c>
      <c r="K35" s="82">
        <f t="shared" ca="1" si="8"/>
        <v>3404</v>
      </c>
      <c r="L35" s="82">
        <f t="shared" ca="1" si="8"/>
        <v>3433</v>
      </c>
      <c r="M35" s="82">
        <f t="shared" ca="1" si="8"/>
        <v>3462</v>
      </c>
      <c r="N35" s="201">
        <f t="shared" ca="1" si="8"/>
        <v>3491</v>
      </c>
      <c r="O35" s="325"/>
      <c r="P35" s="326"/>
      <c r="Q35" s="326"/>
      <c r="R35" s="326"/>
      <c r="S35" s="326"/>
      <c r="T35" s="326"/>
      <c r="U35" s="326"/>
      <c r="V35" s="326"/>
      <c r="W35" s="326"/>
      <c r="X35" s="327"/>
    </row>
    <row r="36" spans="1:24" ht="15.75" x14ac:dyDescent="0.25">
      <c r="A36" s="81">
        <f t="shared" ca="1" si="7"/>
        <v>36892</v>
      </c>
      <c r="B36" s="82">
        <f t="shared" ref="B36:N36" ca="1" si="9">INDIRECT("'"&amp;$N$5&amp;"'!"&amp;CELL("address",B32))</f>
        <v>2801</v>
      </c>
      <c r="C36" s="82">
        <f t="shared" ca="1" si="9"/>
        <v>2827</v>
      </c>
      <c r="D36" s="82">
        <f t="shared" ca="1" si="9"/>
        <v>2853</v>
      </c>
      <c r="E36" s="82">
        <f t="shared" ca="1" si="9"/>
        <v>2878</v>
      </c>
      <c r="F36" s="82">
        <f t="shared" ca="1" si="9"/>
        <v>2904</v>
      </c>
      <c r="G36" s="82">
        <f t="shared" ca="1" si="9"/>
        <v>2930</v>
      </c>
      <c r="H36" s="82">
        <f t="shared" ca="1" si="9"/>
        <v>2956</v>
      </c>
      <c r="I36" s="82">
        <f t="shared" ca="1" si="9"/>
        <v>2983</v>
      </c>
      <c r="J36" s="82">
        <f t="shared" ca="1" si="9"/>
        <v>3009</v>
      </c>
      <c r="K36" s="82">
        <f t="shared" ca="1" si="9"/>
        <v>3035</v>
      </c>
      <c r="L36" s="82">
        <f t="shared" ca="1" si="9"/>
        <v>3062</v>
      </c>
      <c r="M36" s="82">
        <f t="shared" ca="1" si="9"/>
        <v>3089</v>
      </c>
      <c r="N36" s="201">
        <f t="shared" ca="1" si="9"/>
        <v>3115</v>
      </c>
      <c r="O36" s="325"/>
      <c r="P36" s="326"/>
      <c r="Q36" s="326"/>
      <c r="R36" s="326"/>
      <c r="S36" s="326"/>
      <c r="T36" s="326"/>
      <c r="U36" s="326"/>
      <c r="V36" s="326"/>
      <c r="W36" s="326"/>
      <c r="X36" s="327"/>
    </row>
    <row r="37" spans="1:24" ht="15.75" x14ac:dyDescent="0.25">
      <c r="A37" s="81">
        <f t="shared" ca="1" si="7"/>
        <v>37257</v>
      </c>
      <c r="B37" s="82">
        <f t="shared" ref="B37:N37" ca="1" si="10">INDIRECT("'"&amp;$N$5&amp;"'!"&amp;CELL("address",B33))</f>
        <v>2495</v>
      </c>
      <c r="C37" s="82">
        <f t="shared" ca="1" si="10"/>
        <v>2519</v>
      </c>
      <c r="D37" s="82">
        <f t="shared" ca="1" si="10"/>
        <v>2542</v>
      </c>
      <c r="E37" s="82">
        <f t="shared" ca="1" si="10"/>
        <v>2566</v>
      </c>
      <c r="F37" s="82">
        <f t="shared" ca="1" si="10"/>
        <v>2590</v>
      </c>
      <c r="G37" s="82">
        <f t="shared" ca="1" si="10"/>
        <v>2614</v>
      </c>
      <c r="H37" s="82">
        <f t="shared" ca="1" si="10"/>
        <v>2638</v>
      </c>
      <c r="I37" s="82">
        <f t="shared" ca="1" si="10"/>
        <v>2662</v>
      </c>
      <c r="J37" s="82">
        <f t="shared" ca="1" si="10"/>
        <v>2686</v>
      </c>
      <c r="K37" s="82">
        <f t="shared" ca="1" si="10"/>
        <v>2710</v>
      </c>
      <c r="L37" s="82">
        <f t="shared" ca="1" si="10"/>
        <v>2735</v>
      </c>
      <c r="M37" s="82">
        <f t="shared" ca="1" si="10"/>
        <v>2760</v>
      </c>
      <c r="N37" s="201">
        <f t="shared" ca="1" si="10"/>
        <v>2784</v>
      </c>
      <c r="O37" s="325"/>
      <c r="P37" s="326"/>
      <c r="Q37" s="326"/>
      <c r="R37" s="326"/>
      <c r="S37" s="326"/>
      <c r="T37" s="326"/>
      <c r="U37" s="326"/>
      <c r="V37" s="326"/>
      <c r="W37" s="326"/>
      <c r="X37" s="327"/>
    </row>
    <row r="38" spans="1:24" ht="15.75" x14ac:dyDescent="0.25">
      <c r="A38" s="81">
        <f t="shared" ca="1" si="7"/>
        <v>37622</v>
      </c>
      <c r="B38" s="82">
        <f t="shared" ref="B38:N38" ca="1" si="11">INDIRECT("'"&amp;$N$5&amp;"'!"&amp;CELL("address",B34))</f>
        <v>2215</v>
      </c>
      <c r="C38" s="82">
        <f t="shared" ca="1" si="11"/>
        <v>2237</v>
      </c>
      <c r="D38" s="82">
        <f t="shared" ca="1" si="11"/>
        <v>2258</v>
      </c>
      <c r="E38" s="82">
        <f t="shared" ca="1" si="11"/>
        <v>2280</v>
      </c>
      <c r="F38" s="82">
        <f t="shared" ca="1" si="11"/>
        <v>2302</v>
      </c>
      <c r="G38" s="82">
        <f t="shared" ca="1" si="11"/>
        <v>2324</v>
      </c>
      <c r="H38" s="82">
        <f t="shared" ca="1" si="11"/>
        <v>2346</v>
      </c>
      <c r="I38" s="82">
        <f t="shared" ca="1" si="11"/>
        <v>2369</v>
      </c>
      <c r="J38" s="82">
        <f t="shared" ca="1" si="11"/>
        <v>2391</v>
      </c>
      <c r="K38" s="82">
        <f t="shared" ca="1" si="11"/>
        <v>2413</v>
      </c>
      <c r="L38" s="82">
        <f t="shared" ca="1" si="11"/>
        <v>2436</v>
      </c>
      <c r="M38" s="82">
        <f t="shared" ca="1" si="11"/>
        <v>2459</v>
      </c>
      <c r="N38" s="201">
        <f t="shared" ca="1" si="11"/>
        <v>2482</v>
      </c>
      <c r="O38" s="325"/>
      <c r="P38" s="326"/>
      <c r="Q38" s="326"/>
      <c r="R38" s="326"/>
      <c r="S38" s="326"/>
      <c r="T38" s="326"/>
      <c r="U38" s="326"/>
      <c r="V38" s="326"/>
      <c r="W38" s="326"/>
      <c r="X38" s="327"/>
    </row>
    <row r="39" spans="1:24" ht="15.75" x14ac:dyDescent="0.25">
      <c r="A39" s="81">
        <f t="shared" ca="1" si="7"/>
        <v>37987</v>
      </c>
      <c r="B39" s="82">
        <f t="shared" ref="B39:N39" ca="1" si="12">INDIRECT("'"&amp;$N$5&amp;"'!"&amp;CELL("address",B35))</f>
        <v>1961</v>
      </c>
      <c r="C39" s="82">
        <f t="shared" ca="1" si="12"/>
        <v>1981</v>
      </c>
      <c r="D39" s="82">
        <f t="shared" ca="1" si="12"/>
        <v>2001</v>
      </c>
      <c r="E39" s="82">
        <f t="shared" ca="1" si="12"/>
        <v>2021</v>
      </c>
      <c r="F39" s="82">
        <f t="shared" ca="1" si="12"/>
        <v>2042</v>
      </c>
      <c r="G39" s="82">
        <f t="shared" ca="1" si="12"/>
        <v>2062</v>
      </c>
      <c r="H39" s="82">
        <f t="shared" ca="1" si="12"/>
        <v>2082</v>
      </c>
      <c r="I39" s="82">
        <f t="shared" ca="1" si="12"/>
        <v>2103</v>
      </c>
      <c r="J39" s="82">
        <f t="shared" ca="1" si="12"/>
        <v>2123</v>
      </c>
      <c r="K39" s="82">
        <f t="shared" ca="1" si="12"/>
        <v>2144</v>
      </c>
      <c r="L39" s="82">
        <f t="shared" ca="1" si="12"/>
        <v>2165</v>
      </c>
      <c r="M39" s="82">
        <f t="shared" ca="1" si="12"/>
        <v>2186</v>
      </c>
      <c r="N39" s="201">
        <f t="shared" ca="1" si="12"/>
        <v>2207</v>
      </c>
      <c r="O39" s="325"/>
      <c r="P39" s="326"/>
      <c r="Q39" s="326"/>
      <c r="R39" s="326"/>
      <c r="S39" s="326"/>
      <c r="T39" s="326"/>
      <c r="U39" s="326"/>
      <c r="V39" s="326"/>
      <c r="W39" s="326"/>
      <c r="X39" s="327"/>
    </row>
    <row r="40" spans="1:24" ht="15.75" x14ac:dyDescent="0.25">
      <c r="A40" s="81">
        <f t="shared" ca="1" si="7"/>
        <v>38353</v>
      </c>
      <c r="B40" s="82">
        <f t="shared" ref="B40:N40" ca="1" si="13">INDIRECT("'"&amp;$N$5&amp;"'!"&amp;CELL("address",B36))</f>
        <v>1727</v>
      </c>
      <c r="C40" s="82">
        <f t="shared" ca="1" si="13"/>
        <v>1745</v>
      </c>
      <c r="D40" s="82">
        <f t="shared" ca="1" si="13"/>
        <v>1764</v>
      </c>
      <c r="E40" s="82">
        <f t="shared" ca="1" si="13"/>
        <v>1782</v>
      </c>
      <c r="F40" s="82">
        <f t="shared" ca="1" si="13"/>
        <v>1801</v>
      </c>
      <c r="G40" s="82">
        <f t="shared" ca="1" si="13"/>
        <v>1820</v>
      </c>
      <c r="H40" s="82">
        <f t="shared" ca="1" si="13"/>
        <v>1839</v>
      </c>
      <c r="I40" s="82">
        <f t="shared" ca="1" si="13"/>
        <v>1858</v>
      </c>
      <c r="J40" s="82">
        <f t="shared" ca="1" si="13"/>
        <v>1877</v>
      </c>
      <c r="K40" s="82">
        <f t="shared" ca="1" si="13"/>
        <v>1896</v>
      </c>
      <c r="L40" s="82">
        <f t="shared" ca="1" si="13"/>
        <v>1915</v>
      </c>
      <c r="M40" s="82">
        <f t="shared" ca="1" si="13"/>
        <v>1934</v>
      </c>
      <c r="N40" s="201">
        <f t="shared" ca="1" si="13"/>
        <v>1954</v>
      </c>
      <c r="O40" s="325"/>
      <c r="P40" s="326"/>
      <c r="Q40" s="326"/>
      <c r="R40" s="326"/>
      <c r="S40" s="326"/>
      <c r="T40" s="326"/>
      <c r="U40" s="326"/>
      <c r="V40" s="326"/>
      <c r="W40" s="326"/>
      <c r="X40" s="327"/>
    </row>
    <row r="41" spans="1:24" ht="15.75" x14ac:dyDescent="0.25">
      <c r="A41" s="81">
        <f t="shared" ca="1" si="7"/>
        <v>38718</v>
      </c>
      <c r="B41" s="82">
        <f t="shared" ref="B41:N41" ca="1" si="14">INDIRECT("'"&amp;$N$5&amp;"'!"&amp;CELL("address",B37))</f>
        <v>1510</v>
      </c>
      <c r="C41" s="82">
        <f t="shared" ca="1" si="14"/>
        <v>1527</v>
      </c>
      <c r="D41" s="82">
        <f t="shared" ca="1" si="14"/>
        <v>1544</v>
      </c>
      <c r="E41" s="82">
        <f t="shared" ca="1" si="14"/>
        <v>1561</v>
      </c>
      <c r="F41" s="82">
        <f t="shared" ca="1" si="14"/>
        <v>1578</v>
      </c>
      <c r="G41" s="82">
        <f t="shared" ca="1" si="14"/>
        <v>1596</v>
      </c>
      <c r="H41" s="82">
        <f t="shared" ca="1" si="14"/>
        <v>1613</v>
      </c>
      <c r="I41" s="82">
        <f t="shared" ca="1" si="14"/>
        <v>1630</v>
      </c>
      <c r="J41" s="82">
        <f t="shared" ca="1" si="14"/>
        <v>1648</v>
      </c>
      <c r="K41" s="82">
        <f t="shared" ca="1" si="14"/>
        <v>1666</v>
      </c>
      <c r="L41" s="82">
        <f t="shared" ca="1" si="14"/>
        <v>1683</v>
      </c>
      <c r="M41" s="82">
        <f t="shared" ca="1" si="14"/>
        <v>1701</v>
      </c>
      <c r="N41" s="201">
        <f t="shared" ca="1" si="14"/>
        <v>1719</v>
      </c>
      <c r="O41" s="325"/>
      <c r="P41" s="326"/>
      <c r="Q41" s="326"/>
      <c r="R41" s="326"/>
      <c r="S41" s="326"/>
      <c r="T41" s="326"/>
      <c r="U41" s="326"/>
      <c r="V41" s="326"/>
      <c r="W41" s="326"/>
      <c r="X41" s="327"/>
    </row>
    <row r="42" spans="1:24" ht="15.75" x14ac:dyDescent="0.25">
      <c r="A42" s="81">
        <f t="shared" ca="1" si="7"/>
        <v>39083</v>
      </c>
      <c r="B42" s="82">
        <f t="shared" ref="B42:N42" ca="1" si="15">INDIRECT("'"&amp;$N$5&amp;"'!"&amp;CELL("address",B38))</f>
        <v>1314</v>
      </c>
      <c r="C42" s="82">
        <f t="shared" ca="1" si="15"/>
        <v>1329</v>
      </c>
      <c r="D42" s="82">
        <f t="shared" ca="1" si="15"/>
        <v>1345</v>
      </c>
      <c r="E42" s="82">
        <f t="shared" ca="1" si="15"/>
        <v>1361</v>
      </c>
      <c r="F42" s="82">
        <f t="shared" ca="1" si="15"/>
        <v>1377</v>
      </c>
      <c r="G42" s="82">
        <f t="shared" ca="1" si="15"/>
        <v>1393</v>
      </c>
      <c r="H42" s="82">
        <f t="shared" ca="1" si="15"/>
        <v>1409</v>
      </c>
      <c r="I42" s="82">
        <f t="shared" ca="1" si="15"/>
        <v>1425</v>
      </c>
      <c r="J42" s="82">
        <f t="shared" ca="1" si="15"/>
        <v>1441</v>
      </c>
      <c r="K42" s="82">
        <f t="shared" ca="1" si="15"/>
        <v>1458</v>
      </c>
      <c r="L42" s="82">
        <f t="shared" ca="1" si="15"/>
        <v>1474</v>
      </c>
      <c r="M42" s="82">
        <f t="shared" ca="1" si="15"/>
        <v>1491</v>
      </c>
      <c r="N42" s="201">
        <f t="shared" ca="1" si="15"/>
        <v>1507</v>
      </c>
      <c r="O42" s="325"/>
      <c r="P42" s="326"/>
      <c r="Q42" s="326"/>
      <c r="R42" s="326"/>
      <c r="S42" s="326"/>
      <c r="T42" s="326"/>
      <c r="U42" s="326"/>
      <c r="V42" s="326"/>
      <c r="W42" s="326"/>
      <c r="X42" s="327"/>
    </row>
    <row r="43" spans="1:24" ht="15.75" x14ac:dyDescent="0.25">
      <c r="A43" s="81">
        <f t="shared" ca="1" si="7"/>
        <v>39448</v>
      </c>
      <c r="B43" s="82">
        <f t="shared" ref="B43:N43" ca="1" si="16">INDIRECT("'"&amp;$N$5&amp;"'!"&amp;CELL("address",B39))</f>
        <v>1129</v>
      </c>
      <c r="C43" s="82">
        <f t="shared" ca="1" si="16"/>
        <v>1144</v>
      </c>
      <c r="D43" s="82">
        <f t="shared" ca="1" si="16"/>
        <v>1158</v>
      </c>
      <c r="E43" s="82">
        <f t="shared" ca="1" si="16"/>
        <v>1173</v>
      </c>
      <c r="F43" s="82">
        <f t="shared" ca="1" si="16"/>
        <v>1188</v>
      </c>
      <c r="G43" s="82">
        <f t="shared" ca="1" si="16"/>
        <v>1203</v>
      </c>
      <c r="H43" s="82">
        <f t="shared" ca="1" si="16"/>
        <v>1217</v>
      </c>
      <c r="I43" s="82">
        <f t="shared" ca="1" si="16"/>
        <v>1232</v>
      </c>
      <c r="J43" s="82">
        <f t="shared" ca="1" si="16"/>
        <v>1247</v>
      </c>
      <c r="K43" s="82">
        <f t="shared" ca="1" si="16"/>
        <v>1262</v>
      </c>
      <c r="L43" s="82">
        <f t="shared" ca="1" si="16"/>
        <v>1277</v>
      </c>
      <c r="M43" s="82">
        <f t="shared" ca="1" si="16"/>
        <v>1293</v>
      </c>
      <c r="N43" s="201">
        <f t="shared" ca="1" si="16"/>
        <v>1308</v>
      </c>
      <c r="O43" s="325"/>
      <c r="P43" s="326"/>
      <c r="Q43" s="326"/>
      <c r="R43" s="326"/>
      <c r="S43" s="326"/>
      <c r="T43" s="326"/>
      <c r="U43" s="326"/>
      <c r="V43" s="326"/>
      <c r="W43" s="326"/>
      <c r="X43" s="327"/>
    </row>
    <row r="44" spans="1:24" ht="15.75" x14ac:dyDescent="0.25">
      <c r="A44" s="81">
        <f ca="1">INDIRECT("'"&amp;$N$5&amp;"'!"&amp;CELL("address",A40))</f>
        <v>39814</v>
      </c>
      <c r="B44" s="82">
        <f t="shared" ref="B44:N44" ca="1" si="17">INDIRECT("'"&amp;$N$5&amp;"'!"&amp;CELL("address",B40))</f>
        <v>956</v>
      </c>
      <c r="C44" s="82">
        <f t="shared" ca="1" si="17"/>
        <v>969</v>
      </c>
      <c r="D44" s="82">
        <f t="shared" ca="1" si="17"/>
        <v>983</v>
      </c>
      <c r="E44" s="82">
        <f t="shared" ca="1" si="17"/>
        <v>996</v>
      </c>
      <c r="F44" s="82">
        <f t="shared" ca="1" si="17"/>
        <v>1010</v>
      </c>
      <c r="G44" s="82">
        <f t="shared" ca="1" si="17"/>
        <v>1023</v>
      </c>
      <c r="H44" s="82">
        <f t="shared" ca="1" si="17"/>
        <v>1037</v>
      </c>
      <c r="I44" s="82">
        <f t="shared" ca="1" si="17"/>
        <v>1051</v>
      </c>
      <c r="J44" s="82">
        <f t="shared" ca="1" si="17"/>
        <v>1065</v>
      </c>
      <c r="K44" s="82">
        <f t="shared" ca="1" si="17"/>
        <v>1078</v>
      </c>
      <c r="L44" s="82">
        <f t="shared" ca="1" si="17"/>
        <v>1092</v>
      </c>
      <c r="M44" s="82">
        <f t="shared" ca="1" si="17"/>
        <v>1107</v>
      </c>
      <c r="N44" s="201">
        <f t="shared" ca="1" si="17"/>
        <v>1121</v>
      </c>
      <c r="O44" s="325"/>
      <c r="P44" s="326"/>
      <c r="Q44" s="326"/>
      <c r="R44" s="326"/>
      <c r="S44" s="326"/>
      <c r="T44" s="326"/>
      <c r="U44" s="326"/>
      <c r="V44" s="326"/>
      <c r="W44" s="326"/>
      <c r="X44" s="327"/>
    </row>
    <row r="45" spans="1:24" ht="15.75" x14ac:dyDescent="0.25">
      <c r="A45" s="81">
        <f t="shared" ca="1" si="7"/>
        <v>40179</v>
      </c>
      <c r="B45" s="82">
        <f t="shared" ref="B45:N45" ca="1" si="18">INDIRECT("'"&amp;$N$5&amp;"'!"&amp;CELL("address",B41))</f>
        <v>801</v>
      </c>
      <c r="C45" s="82">
        <f t="shared" ca="1" si="18"/>
        <v>814</v>
      </c>
      <c r="D45" s="82">
        <f t="shared" ca="1" si="18"/>
        <v>826</v>
      </c>
      <c r="E45" s="82">
        <f t="shared" ca="1" si="18"/>
        <v>838</v>
      </c>
      <c r="F45" s="82">
        <f t="shared" ca="1" si="18"/>
        <v>851</v>
      </c>
      <c r="G45" s="82">
        <f t="shared" ca="1" si="18"/>
        <v>864</v>
      </c>
      <c r="H45" s="82">
        <f t="shared" ca="1" si="18"/>
        <v>876</v>
      </c>
      <c r="I45" s="82">
        <f t="shared" ca="1" si="18"/>
        <v>889</v>
      </c>
      <c r="J45" s="82">
        <f t="shared" ca="1" si="18"/>
        <v>902</v>
      </c>
      <c r="K45" s="82">
        <f t="shared" ca="1" si="18"/>
        <v>914</v>
      </c>
      <c r="L45" s="82">
        <f t="shared" ca="1" si="18"/>
        <v>927</v>
      </c>
      <c r="M45" s="82">
        <f t="shared" ca="1" si="18"/>
        <v>940</v>
      </c>
      <c r="N45" s="201">
        <f t="shared" ca="1" si="18"/>
        <v>953</v>
      </c>
      <c r="O45" s="325"/>
      <c r="P45" s="326"/>
      <c r="Q45" s="326"/>
      <c r="R45" s="326"/>
      <c r="S45" s="326"/>
      <c r="T45" s="326"/>
      <c r="U45" s="326"/>
      <c r="V45" s="326"/>
      <c r="W45" s="326"/>
      <c r="X45" s="327"/>
    </row>
    <row r="46" spans="1:24" ht="15.75" x14ac:dyDescent="0.25">
      <c r="A46" s="81">
        <f t="shared" ca="1" si="7"/>
        <v>40544</v>
      </c>
      <c r="B46" s="82">
        <f t="shared" ref="B46:N46" ca="1" si="19">INDIRECT("'"&amp;$N$5&amp;"'!"&amp;CELL("address",B42))</f>
        <v>656</v>
      </c>
      <c r="C46" s="82">
        <f t="shared" ca="1" si="19"/>
        <v>668</v>
      </c>
      <c r="D46" s="82">
        <f t="shared" ca="1" si="19"/>
        <v>679</v>
      </c>
      <c r="E46" s="82">
        <f t="shared" ca="1" si="19"/>
        <v>691</v>
      </c>
      <c r="F46" s="82">
        <f t="shared" ca="1" si="19"/>
        <v>702</v>
      </c>
      <c r="G46" s="82">
        <f t="shared" ca="1" si="19"/>
        <v>714</v>
      </c>
      <c r="H46" s="82">
        <f t="shared" ca="1" si="19"/>
        <v>725</v>
      </c>
      <c r="I46" s="82">
        <f t="shared" ca="1" si="19"/>
        <v>737</v>
      </c>
      <c r="J46" s="82">
        <f t="shared" ca="1" si="19"/>
        <v>749</v>
      </c>
      <c r="K46" s="82">
        <f t="shared" ca="1" si="19"/>
        <v>761</v>
      </c>
      <c r="L46" s="82">
        <f t="shared" ca="1" si="19"/>
        <v>773</v>
      </c>
      <c r="M46" s="82">
        <f t="shared" ca="1" si="19"/>
        <v>785</v>
      </c>
      <c r="N46" s="201">
        <f t="shared" ca="1" si="19"/>
        <v>797</v>
      </c>
      <c r="O46" s="325"/>
      <c r="P46" s="326"/>
      <c r="Q46" s="326"/>
      <c r="R46" s="326"/>
      <c r="S46" s="326"/>
      <c r="T46" s="326"/>
      <c r="U46" s="326"/>
      <c r="V46" s="326"/>
      <c r="W46" s="326"/>
      <c r="X46" s="327"/>
    </row>
    <row r="47" spans="1:24" ht="15.75" x14ac:dyDescent="0.25">
      <c r="A47" s="81">
        <f t="shared" ref="A47:B49" ca="1" si="20">INDIRECT("'"&amp;$N$5&amp;"'!"&amp;CELL("address",A43))</f>
        <v>40909</v>
      </c>
      <c r="B47" s="82">
        <f t="shared" ca="1" si="20"/>
        <v>522</v>
      </c>
      <c r="C47" s="82">
        <f t="shared" ref="C47:N47" ca="1" si="21">INDIRECT("'"&amp;$N$5&amp;"'!"&amp;CELL("address",C43))</f>
        <v>533</v>
      </c>
      <c r="D47" s="82">
        <f t="shared" ca="1" si="21"/>
        <v>543</v>
      </c>
      <c r="E47" s="82">
        <f t="shared" ca="1" si="21"/>
        <v>554</v>
      </c>
      <c r="F47" s="82">
        <f t="shared" ca="1" si="21"/>
        <v>565</v>
      </c>
      <c r="G47" s="82">
        <f t="shared" ca="1" si="21"/>
        <v>575</v>
      </c>
      <c r="H47" s="82">
        <f t="shared" ca="1" si="21"/>
        <v>586</v>
      </c>
      <c r="I47" s="82">
        <f t="shared" ca="1" si="21"/>
        <v>597</v>
      </c>
      <c r="J47" s="82">
        <f t="shared" ca="1" si="21"/>
        <v>608</v>
      </c>
      <c r="K47" s="82">
        <f t="shared" ca="1" si="21"/>
        <v>618</v>
      </c>
      <c r="L47" s="82">
        <f t="shared" ca="1" si="21"/>
        <v>630</v>
      </c>
      <c r="M47" s="82">
        <f t="shared" ca="1" si="21"/>
        <v>641</v>
      </c>
      <c r="N47" s="201">
        <f t="shared" ca="1" si="21"/>
        <v>652</v>
      </c>
      <c r="O47" s="325"/>
      <c r="P47" s="326"/>
      <c r="Q47" s="326"/>
      <c r="R47" s="326"/>
      <c r="S47" s="326"/>
      <c r="T47" s="326"/>
      <c r="U47" s="326"/>
      <c r="V47" s="326"/>
      <c r="W47" s="326"/>
      <c r="X47" s="327"/>
    </row>
    <row r="48" spans="1:24" ht="15.75" x14ac:dyDescent="0.25">
      <c r="A48" s="81">
        <f t="shared" ca="1" si="20"/>
        <v>41275</v>
      </c>
      <c r="B48" s="91">
        <f t="shared" ca="1" si="20"/>
        <v>399</v>
      </c>
      <c r="C48" s="82">
        <f t="shared" ref="C48:N48" ca="1" si="22">INDIRECT("'"&amp;$N$5&amp;"'!"&amp;CELL("address",C44))</f>
        <v>409</v>
      </c>
      <c r="D48" s="82">
        <f t="shared" ca="1" si="22"/>
        <v>418</v>
      </c>
      <c r="E48" s="82">
        <f t="shared" ca="1" si="22"/>
        <v>428</v>
      </c>
      <c r="F48" s="82">
        <f t="shared" ca="1" si="22"/>
        <v>438</v>
      </c>
      <c r="G48" s="82">
        <f t="shared" ca="1" si="22"/>
        <v>448</v>
      </c>
      <c r="H48" s="82">
        <f t="shared" ca="1" si="22"/>
        <v>458</v>
      </c>
      <c r="I48" s="82">
        <f t="shared" ca="1" si="22"/>
        <v>468</v>
      </c>
      <c r="J48" s="82">
        <f t="shared" ca="1" si="22"/>
        <v>478</v>
      </c>
      <c r="K48" s="82">
        <f t="shared" ca="1" si="22"/>
        <v>488</v>
      </c>
      <c r="L48" s="82">
        <f t="shared" ca="1" si="22"/>
        <v>498</v>
      </c>
      <c r="M48" s="82">
        <f t="shared" ca="1" si="22"/>
        <v>508</v>
      </c>
      <c r="N48" s="201">
        <f t="shared" ca="1" si="22"/>
        <v>519</v>
      </c>
      <c r="O48" s="325"/>
      <c r="P48" s="326"/>
      <c r="Q48" s="326"/>
      <c r="R48" s="326"/>
      <c r="S48" s="326"/>
      <c r="T48" s="326"/>
      <c r="U48" s="326"/>
      <c r="V48" s="326"/>
      <c r="W48" s="326"/>
      <c r="X48" s="327"/>
    </row>
    <row r="49" spans="1:24" s="106" customFormat="1" ht="15.75" x14ac:dyDescent="0.25">
      <c r="A49" s="81">
        <f t="shared" ca="1" si="20"/>
        <v>41640</v>
      </c>
      <c r="B49" s="104">
        <f t="shared" ca="1" si="20"/>
        <v>286</v>
      </c>
      <c r="C49" s="105">
        <f t="shared" ref="C49:N49" ca="1" si="23">INDIRECT("'"&amp;$N$5&amp;"'!"&amp;CELL("address",C45))</f>
        <v>295</v>
      </c>
      <c r="D49" s="105">
        <f t="shared" ca="1" si="23"/>
        <v>304</v>
      </c>
      <c r="E49" s="105">
        <f t="shared" ca="1" si="23"/>
        <v>313</v>
      </c>
      <c r="F49" s="105">
        <f t="shared" ca="1" si="23"/>
        <v>322</v>
      </c>
      <c r="G49" s="105">
        <f t="shared" ca="1" si="23"/>
        <v>331</v>
      </c>
      <c r="H49" s="105">
        <f t="shared" ca="1" si="23"/>
        <v>340</v>
      </c>
      <c r="I49" s="105">
        <f t="shared" ca="1" si="23"/>
        <v>349</v>
      </c>
      <c r="J49" s="105">
        <f t="shared" ca="1" si="23"/>
        <v>358</v>
      </c>
      <c r="K49" s="105">
        <f t="shared" ca="1" si="23"/>
        <v>368</v>
      </c>
      <c r="L49" s="105">
        <f t="shared" ca="1" si="23"/>
        <v>377</v>
      </c>
      <c r="M49" s="105">
        <f t="shared" ca="1" si="23"/>
        <v>387</v>
      </c>
      <c r="N49" s="202">
        <f t="shared" ca="1" si="23"/>
        <v>396</v>
      </c>
      <c r="O49" s="325"/>
      <c r="P49" s="326"/>
      <c r="Q49" s="326"/>
      <c r="R49" s="326"/>
      <c r="S49" s="326"/>
      <c r="T49" s="326"/>
      <c r="U49" s="326"/>
      <c r="V49" s="326"/>
      <c r="W49" s="326"/>
      <c r="X49" s="327"/>
    </row>
    <row r="50" spans="1:24" s="106" customFormat="1" ht="15.75" x14ac:dyDescent="0.25">
      <c r="A50" s="81">
        <f t="shared" ref="A50:A55" ca="1" si="24">INDIRECT("'"&amp;$N$5&amp;"'!"&amp;CELL("address",A46))</f>
        <v>42005</v>
      </c>
      <c r="B50" s="104">
        <f t="shared" ref="B50:B55" ca="1" si="25">INDIRECT("'"&amp;$N$5&amp;"'!"&amp;CELL("address",B46))</f>
        <v>182</v>
      </c>
      <c r="C50" s="105">
        <f t="shared" ref="C50:N50" ca="1" si="26">INDIRECT("'"&amp;$N$5&amp;"'!"&amp;CELL("address",C46))</f>
        <v>190</v>
      </c>
      <c r="D50" s="105">
        <f t="shared" ca="1" si="26"/>
        <v>199</v>
      </c>
      <c r="E50" s="105">
        <f t="shared" ca="1" si="26"/>
        <v>207</v>
      </c>
      <c r="F50" s="105">
        <f t="shared" ca="1" si="26"/>
        <v>215</v>
      </c>
      <c r="G50" s="105">
        <f t="shared" ca="1" si="26"/>
        <v>224</v>
      </c>
      <c r="H50" s="105">
        <f t="shared" ca="1" si="26"/>
        <v>232</v>
      </c>
      <c r="I50" s="105">
        <f t="shared" ca="1" si="26"/>
        <v>241</v>
      </c>
      <c r="J50" s="105">
        <f t="shared" ca="1" si="26"/>
        <v>249</v>
      </c>
      <c r="K50" s="105">
        <f t="shared" ca="1" si="26"/>
        <v>258</v>
      </c>
      <c r="L50" s="105">
        <f t="shared" ca="1" si="26"/>
        <v>267</v>
      </c>
      <c r="M50" s="105">
        <f t="shared" ca="1" si="26"/>
        <v>275</v>
      </c>
      <c r="N50" s="202">
        <f t="shared" ca="1" si="26"/>
        <v>284</v>
      </c>
      <c r="O50" s="325"/>
      <c r="P50" s="326"/>
      <c r="Q50" s="326"/>
      <c r="R50" s="326"/>
      <c r="S50" s="326"/>
      <c r="T50" s="326"/>
      <c r="U50" s="326"/>
      <c r="V50" s="326"/>
      <c r="W50" s="326"/>
      <c r="X50" s="327"/>
    </row>
    <row r="51" spans="1:24" s="106" customFormat="1" ht="15.75" x14ac:dyDescent="0.25">
      <c r="A51" s="81">
        <f t="shared" ca="1" si="24"/>
        <v>42370</v>
      </c>
      <c r="B51" s="104">
        <f t="shared" ca="1" si="25"/>
        <v>87</v>
      </c>
      <c r="C51" s="105">
        <f t="shared" ref="C51:N51" ca="1" si="27">INDIRECT("'"&amp;$N$5&amp;"'!"&amp;CELL("address",C47))</f>
        <v>95</v>
      </c>
      <c r="D51" s="105">
        <f t="shared" ca="1" si="27"/>
        <v>103</v>
      </c>
      <c r="E51" s="105">
        <f t="shared" ca="1" si="27"/>
        <v>110</v>
      </c>
      <c r="F51" s="105">
        <f t="shared" ca="1" si="27"/>
        <v>118</v>
      </c>
      <c r="G51" s="105">
        <f t="shared" ca="1" si="27"/>
        <v>126</v>
      </c>
      <c r="H51" s="105">
        <f t="shared" ca="1" si="27"/>
        <v>134</v>
      </c>
      <c r="I51" s="105">
        <f t="shared" ca="1" si="27"/>
        <v>141</v>
      </c>
      <c r="J51" s="105">
        <f t="shared" ca="1" si="27"/>
        <v>149</v>
      </c>
      <c r="K51" s="105">
        <f t="shared" ca="1" si="27"/>
        <v>157</v>
      </c>
      <c r="L51" s="105">
        <f t="shared" ca="1" si="27"/>
        <v>165</v>
      </c>
      <c r="M51" s="105">
        <f t="shared" ca="1" si="27"/>
        <v>173</v>
      </c>
      <c r="N51" s="202">
        <f t="shared" ca="1" si="27"/>
        <v>182</v>
      </c>
      <c r="O51" s="325"/>
      <c r="P51" s="326"/>
      <c r="Q51" s="326"/>
      <c r="R51" s="326"/>
      <c r="S51" s="326"/>
      <c r="T51" s="326"/>
      <c r="U51" s="326"/>
      <c r="V51" s="326"/>
      <c r="W51" s="326"/>
      <c r="X51" s="327"/>
    </row>
    <row r="52" spans="1:24" s="106" customFormat="1" ht="15.75" x14ac:dyDescent="0.25">
      <c r="A52" s="81">
        <f t="shared" ca="1" si="24"/>
        <v>42736</v>
      </c>
      <c r="B52" s="104">
        <f t="shared" ca="1" si="25"/>
        <v>0</v>
      </c>
      <c r="C52" s="105">
        <f t="shared" ref="C52:N52" ca="1" si="28">INDIRECT("'"&amp;$N$5&amp;"'!"&amp;CELL("address",C48))</f>
        <v>7</v>
      </c>
      <c r="D52" s="105">
        <f t="shared" ca="1" si="28"/>
        <v>14</v>
      </c>
      <c r="E52" s="105">
        <f t="shared" ca="1" si="28"/>
        <v>21</v>
      </c>
      <c r="F52" s="105">
        <f t="shared" ca="1" si="28"/>
        <v>28</v>
      </c>
      <c r="G52" s="105">
        <f t="shared" ca="1" si="28"/>
        <v>35</v>
      </c>
      <c r="H52" s="105">
        <f t="shared" ca="1" si="28"/>
        <v>43</v>
      </c>
      <c r="I52" s="105">
        <f t="shared" ca="1" si="28"/>
        <v>50</v>
      </c>
      <c r="J52" s="105">
        <f t="shared" ca="1" si="28"/>
        <v>57</v>
      </c>
      <c r="K52" s="105">
        <f t="shared" ca="1" si="28"/>
        <v>65</v>
      </c>
      <c r="L52" s="105">
        <f t="shared" ca="1" si="28"/>
        <v>72</v>
      </c>
      <c r="M52" s="105">
        <f t="shared" ca="1" si="28"/>
        <v>80</v>
      </c>
      <c r="N52" s="202">
        <f t="shared" ca="1" si="28"/>
        <v>87</v>
      </c>
      <c r="O52" s="325"/>
      <c r="P52" s="326"/>
      <c r="Q52" s="326"/>
      <c r="R52" s="326"/>
      <c r="S52" s="326"/>
      <c r="T52" s="326"/>
      <c r="U52" s="326"/>
      <c r="V52" s="326"/>
      <c r="W52" s="326"/>
      <c r="X52" s="327"/>
    </row>
    <row r="53" spans="1:24" s="106" customFormat="1" ht="15.75" x14ac:dyDescent="0.25">
      <c r="A53" s="81">
        <f t="shared" ca="1" si="24"/>
        <v>0</v>
      </c>
      <c r="B53" s="104">
        <f t="shared" ca="1" si="25"/>
        <v>0</v>
      </c>
      <c r="C53" s="105">
        <f t="shared" ref="C53:N53" ca="1" si="29">INDIRECT("'"&amp;$N$5&amp;"'!"&amp;CELL("address",C49))</f>
        <v>0</v>
      </c>
      <c r="D53" s="105">
        <f t="shared" ca="1" si="29"/>
        <v>0</v>
      </c>
      <c r="E53" s="105">
        <f t="shared" ca="1" si="29"/>
        <v>0</v>
      </c>
      <c r="F53" s="105">
        <f t="shared" ca="1" si="29"/>
        <v>0</v>
      </c>
      <c r="G53" s="105">
        <f t="shared" ca="1" si="29"/>
        <v>0</v>
      </c>
      <c r="H53" s="105">
        <f t="shared" ca="1" si="29"/>
        <v>0</v>
      </c>
      <c r="I53" s="105">
        <f t="shared" ca="1" si="29"/>
        <v>0</v>
      </c>
      <c r="J53" s="105">
        <f t="shared" ca="1" si="29"/>
        <v>0</v>
      </c>
      <c r="K53" s="105">
        <f t="shared" ca="1" si="29"/>
        <v>0</v>
      </c>
      <c r="L53" s="105">
        <f t="shared" ca="1" si="29"/>
        <v>0</v>
      </c>
      <c r="M53" s="105">
        <f t="shared" ca="1" si="29"/>
        <v>0</v>
      </c>
      <c r="N53" s="202">
        <f t="shared" ca="1" si="29"/>
        <v>0</v>
      </c>
      <c r="O53" s="325"/>
      <c r="P53" s="326"/>
      <c r="Q53" s="326"/>
      <c r="R53" s="326"/>
      <c r="S53" s="326"/>
      <c r="T53" s="326"/>
      <c r="U53" s="326"/>
      <c r="V53" s="326"/>
      <c r="W53" s="326"/>
      <c r="X53" s="327"/>
    </row>
    <row r="54" spans="1:24" s="106" customFormat="1" ht="15.75" x14ac:dyDescent="0.25">
      <c r="A54" s="81">
        <f t="shared" ca="1" si="24"/>
        <v>0</v>
      </c>
      <c r="B54" s="104">
        <f t="shared" ca="1" si="25"/>
        <v>0</v>
      </c>
      <c r="C54" s="105">
        <f t="shared" ref="C54:N54" ca="1" si="30">INDIRECT("'"&amp;$N$5&amp;"'!"&amp;CELL("address",C50))</f>
        <v>0</v>
      </c>
      <c r="D54" s="105">
        <f t="shared" ca="1" si="30"/>
        <v>0</v>
      </c>
      <c r="E54" s="105">
        <f t="shared" ca="1" si="30"/>
        <v>0</v>
      </c>
      <c r="F54" s="105">
        <f t="shared" ca="1" si="30"/>
        <v>0</v>
      </c>
      <c r="G54" s="105">
        <f t="shared" ca="1" si="30"/>
        <v>0</v>
      </c>
      <c r="H54" s="105">
        <f t="shared" ca="1" si="30"/>
        <v>0</v>
      </c>
      <c r="I54" s="105">
        <f t="shared" ca="1" si="30"/>
        <v>0</v>
      </c>
      <c r="J54" s="105">
        <f t="shared" ca="1" si="30"/>
        <v>0</v>
      </c>
      <c r="K54" s="105">
        <f t="shared" ca="1" si="30"/>
        <v>0</v>
      </c>
      <c r="L54" s="105">
        <f t="shared" ca="1" si="30"/>
        <v>0</v>
      </c>
      <c r="M54" s="105">
        <f t="shared" ca="1" si="30"/>
        <v>0</v>
      </c>
      <c r="N54" s="202">
        <f t="shared" ca="1" si="30"/>
        <v>0</v>
      </c>
      <c r="O54" s="325"/>
      <c r="P54" s="326"/>
      <c r="Q54" s="326"/>
      <c r="R54" s="326"/>
      <c r="S54" s="326"/>
      <c r="T54" s="326"/>
      <c r="U54" s="326"/>
      <c r="V54" s="326"/>
      <c r="W54" s="326"/>
      <c r="X54" s="327"/>
    </row>
    <row r="55" spans="1:24" s="106" customFormat="1" ht="15.75" x14ac:dyDescent="0.25">
      <c r="A55" s="81">
        <f t="shared" ca="1" si="24"/>
        <v>0</v>
      </c>
      <c r="B55" s="104">
        <f t="shared" ca="1" si="25"/>
        <v>0</v>
      </c>
      <c r="C55" s="105">
        <f t="shared" ref="C55:N55" ca="1" si="31">INDIRECT("'"&amp;$N$5&amp;"'!"&amp;CELL("address",C51))</f>
        <v>0</v>
      </c>
      <c r="D55" s="105">
        <f t="shared" ca="1" si="31"/>
        <v>0</v>
      </c>
      <c r="E55" s="105">
        <f t="shared" ca="1" si="31"/>
        <v>0</v>
      </c>
      <c r="F55" s="105">
        <f t="shared" ca="1" si="31"/>
        <v>0</v>
      </c>
      <c r="G55" s="105">
        <f t="shared" ca="1" si="31"/>
        <v>0</v>
      </c>
      <c r="H55" s="105">
        <f t="shared" ca="1" si="31"/>
        <v>0</v>
      </c>
      <c r="I55" s="105">
        <f t="shared" ca="1" si="31"/>
        <v>0</v>
      </c>
      <c r="J55" s="105">
        <f t="shared" ca="1" si="31"/>
        <v>0</v>
      </c>
      <c r="K55" s="105">
        <f t="shared" ca="1" si="31"/>
        <v>0</v>
      </c>
      <c r="L55" s="105">
        <f t="shared" ca="1" si="31"/>
        <v>0</v>
      </c>
      <c r="M55" s="105">
        <f t="shared" ca="1" si="31"/>
        <v>0</v>
      </c>
      <c r="N55" s="202">
        <f t="shared" ca="1" si="31"/>
        <v>0</v>
      </c>
      <c r="O55" s="325"/>
      <c r="P55" s="326"/>
      <c r="Q55" s="326"/>
      <c r="R55" s="326"/>
      <c r="S55" s="326"/>
      <c r="T55" s="326"/>
      <c r="U55" s="326"/>
      <c r="V55" s="326"/>
      <c r="W55" s="326"/>
      <c r="X55" s="327"/>
    </row>
    <row r="56" spans="1:24" s="106" customFormat="1" ht="15.75" x14ac:dyDescent="0.25">
      <c r="A56" s="81">
        <f t="shared" ref="A56:B65" ca="1" si="32">INDIRECT("'"&amp;$N$5&amp;"'!"&amp;CELL("address",A52))</f>
        <v>0</v>
      </c>
      <c r="B56" s="104">
        <f t="shared" ca="1" si="32"/>
        <v>0</v>
      </c>
      <c r="C56" s="105">
        <f t="shared" ref="C56:N56" ca="1" si="33">INDIRECT("'"&amp;$N$5&amp;"'!"&amp;CELL("address",C52))</f>
        <v>0</v>
      </c>
      <c r="D56" s="105">
        <f t="shared" ca="1" si="33"/>
        <v>0</v>
      </c>
      <c r="E56" s="105">
        <f t="shared" ca="1" si="33"/>
        <v>0</v>
      </c>
      <c r="F56" s="105">
        <f t="shared" ca="1" si="33"/>
        <v>0</v>
      </c>
      <c r="G56" s="105">
        <f t="shared" ca="1" si="33"/>
        <v>0</v>
      </c>
      <c r="H56" s="105">
        <f t="shared" ca="1" si="33"/>
        <v>0</v>
      </c>
      <c r="I56" s="105">
        <f t="shared" ca="1" si="33"/>
        <v>0</v>
      </c>
      <c r="J56" s="105">
        <f t="shared" ca="1" si="33"/>
        <v>0</v>
      </c>
      <c r="K56" s="105">
        <f t="shared" ca="1" si="33"/>
        <v>0</v>
      </c>
      <c r="L56" s="105">
        <f t="shared" ca="1" si="33"/>
        <v>0</v>
      </c>
      <c r="M56" s="105">
        <f t="shared" ca="1" si="33"/>
        <v>0</v>
      </c>
      <c r="N56" s="202">
        <f t="shared" ca="1" si="33"/>
        <v>0</v>
      </c>
      <c r="O56" s="325"/>
      <c r="P56" s="326"/>
      <c r="Q56" s="326"/>
      <c r="R56" s="326"/>
      <c r="S56" s="326"/>
      <c r="T56" s="326"/>
      <c r="U56" s="326"/>
      <c r="V56" s="326"/>
      <c r="W56" s="326"/>
      <c r="X56" s="327"/>
    </row>
    <row r="57" spans="1:24" s="106" customFormat="1" ht="15.75" x14ac:dyDescent="0.25">
      <c r="A57" s="81">
        <f t="shared" ca="1" si="32"/>
        <v>0</v>
      </c>
      <c r="B57" s="104">
        <f t="shared" ca="1" si="32"/>
        <v>0</v>
      </c>
      <c r="C57" s="105">
        <f t="shared" ref="C57:N57" ca="1" si="34">INDIRECT("'"&amp;$N$5&amp;"'!"&amp;CELL("address",C53))</f>
        <v>0</v>
      </c>
      <c r="D57" s="105">
        <f t="shared" ca="1" si="34"/>
        <v>0</v>
      </c>
      <c r="E57" s="105">
        <f t="shared" ca="1" si="34"/>
        <v>0</v>
      </c>
      <c r="F57" s="105">
        <f t="shared" ca="1" si="34"/>
        <v>0</v>
      </c>
      <c r="G57" s="105">
        <f t="shared" ca="1" si="34"/>
        <v>0</v>
      </c>
      <c r="H57" s="105">
        <f t="shared" ca="1" si="34"/>
        <v>0</v>
      </c>
      <c r="I57" s="105">
        <f t="shared" ca="1" si="34"/>
        <v>0</v>
      </c>
      <c r="J57" s="105">
        <f t="shared" ca="1" si="34"/>
        <v>0</v>
      </c>
      <c r="K57" s="105">
        <f t="shared" ca="1" si="34"/>
        <v>0</v>
      </c>
      <c r="L57" s="105">
        <f t="shared" ca="1" si="34"/>
        <v>0</v>
      </c>
      <c r="M57" s="105">
        <f t="shared" ca="1" si="34"/>
        <v>0</v>
      </c>
      <c r="N57" s="202">
        <f t="shared" ca="1" si="34"/>
        <v>0</v>
      </c>
      <c r="O57" s="325"/>
      <c r="P57" s="326"/>
      <c r="Q57" s="326"/>
      <c r="R57" s="326"/>
      <c r="S57" s="326"/>
      <c r="T57" s="326"/>
      <c r="U57" s="326"/>
      <c r="V57" s="326"/>
      <c r="W57" s="326"/>
      <c r="X57" s="327"/>
    </row>
    <row r="58" spans="1:24" s="106" customFormat="1" ht="15.75" x14ac:dyDescent="0.25">
      <c r="A58" s="81">
        <f t="shared" ca="1" si="32"/>
        <v>0</v>
      </c>
      <c r="B58" s="104">
        <f t="shared" ca="1" si="32"/>
        <v>0</v>
      </c>
      <c r="C58" s="105">
        <f t="shared" ref="C58:N58" ca="1" si="35">INDIRECT("'"&amp;$N$5&amp;"'!"&amp;CELL("address",C54))</f>
        <v>0</v>
      </c>
      <c r="D58" s="105">
        <f t="shared" ca="1" si="35"/>
        <v>0</v>
      </c>
      <c r="E58" s="105">
        <f t="shared" ca="1" si="35"/>
        <v>0</v>
      </c>
      <c r="F58" s="105">
        <f t="shared" ca="1" si="35"/>
        <v>0</v>
      </c>
      <c r="G58" s="105">
        <f t="shared" ca="1" si="35"/>
        <v>0</v>
      </c>
      <c r="H58" s="105">
        <f t="shared" ca="1" si="35"/>
        <v>0</v>
      </c>
      <c r="I58" s="105">
        <f t="shared" ca="1" si="35"/>
        <v>0</v>
      </c>
      <c r="J58" s="105">
        <f t="shared" ca="1" si="35"/>
        <v>0</v>
      </c>
      <c r="K58" s="105">
        <f t="shared" ca="1" si="35"/>
        <v>0</v>
      </c>
      <c r="L58" s="105">
        <f t="shared" ca="1" si="35"/>
        <v>0</v>
      </c>
      <c r="M58" s="105">
        <f t="shared" ca="1" si="35"/>
        <v>0</v>
      </c>
      <c r="N58" s="202">
        <f t="shared" ca="1" si="35"/>
        <v>0</v>
      </c>
      <c r="O58" s="325"/>
      <c r="P58" s="326"/>
      <c r="Q58" s="326"/>
      <c r="R58" s="326"/>
      <c r="S58" s="326"/>
      <c r="T58" s="326"/>
      <c r="U58" s="326"/>
      <c r="V58" s="326"/>
      <c r="W58" s="326"/>
      <c r="X58" s="327"/>
    </row>
    <row r="59" spans="1:24" s="106" customFormat="1" ht="15.75" x14ac:dyDescent="0.25">
      <c r="A59" s="81">
        <f t="shared" ca="1" si="32"/>
        <v>0</v>
      </c>
      <c r="B59" s="104">
        <f t="shared" ca="1" si="32"/>
        <v>0</v>
      </c>
      <c r="C59" s="105">
        <f t="shared" ref="C59:N59" ca="1" si="36">INDIRECT("'"&amp;$N$5&amp;"'!"&amp;CELL("address",C55))</f>
        <v>0</v>
      </c>
      <c r="D59" s="105">
        <f t="shared" ca="1" si="36"/>
        <v>0</v>
      </c>
      <c r="E59" s="105">
        <f t="shared" ca="1" si="36"/>
        <v>0</v>
      </c>
      <c r="F59" s="105">
        <f t="shared" ca="1" si="36"/>
        <v>0</v>
      </c>
      <c r="G59" s="105">
        <f t="shared" ca="1" si="36"/>
        <v>0</v>
      </c>
      <c r="H59" s="105">
        <f t="shared" ca="1" si="36"/>
        <v>0</v>
      </c>
      <c r="I59" s="105">
        <f t="shared" ca="1" si="36"/>
        <v>0</v>
      </c>
      <c r="J59" s="105">
        <f t="shared" ca="1" si="36"/>
        <v>0</v>
      </c>
      <c r="K59" s="105">
        <f t="shared" ca="1" si="36"/>
        <v>0</v>
      </c>
      <c r="L59" s="105">
        <f t="shared" ca="1" si="36"/>
        <v>0</v>
      </c>
      <c r="M59" s="105">
        <f t="shared" ca="1" si="36"/>
        <v>0</v>
      </c>
      <c r="N59" s="202">
        <f t="shared" ca="1" si="36"/>
        <v>0</v>
      </c>
      <c r="O59" s="325"/>
      <c r="P59" s="326"/>
      <c r="Q59" s="326"/>
      <c r="R59" s="326"/>
      <c r="S59" s="326"/>
      <c r="T59" s="326"/>
      <c r="U59" s="326"/>
      <c r="V59" s="326"/>
      <c r="W59" s="326"/>
      <c r="X59" s="327"/>
    </row>
    <row r="60" spans="1:24" s="106" customFormat="1" ht="15.75" x14ac:dyDescent="0.25">
      <c r="A60" s="81">
        <f t="shared" ca="1" si="32"/>
        <v>0</v>
      </c>
      <c r="B60" s="104">
        <f t="shared" ca="1" si="32"/>
        <v>0</v>
      </c>
      <c r="C60" s="105">
        <f t="shared" ref="C60:N60" ca="1" si="37">INDIRECT("'"&amp;$N$5&amp;"'!"&amp;CELL("address",C56))</f>
        <v>0</v>
      </c>
      <c r="D60" s="105">
        <f t="shared" ca="1" si="37"/>
        <v>0</v>
      </c>
      <c r="E60" s="105">
        <f t="shared" ca="1" si="37"/>
        <v>0</v>
      </c>
      <c r="F60" s="105">
        <f t="shared" ca="1" si="37"/>
        <v>0</v>
      </c>
      <c r="G60" s="105">
        <f t="shared" ca="1" si="37"/>
        <v>0</v>
      </c>
      <c r="H60" s="105">
        <f t="shared" ca="1" si="37"/>
        <v>0</v>
      </c>
      <c r="I60" s="105">
        <f t="shared" ca="1" si="37"/>
        <v>0</v>
      </c>
      <c r="J60" s="105">
        <f t="shared" ca="1" si="37"/>
        <v>0</v>
      </c>
      <c r="K60" s="105">
        <f t="shared" ca="1" si="37"/>
        <v>0</v>
      </c>
      <c r="L60" s="105">
        <f t="shared" ca="1" si="37"/>
        <v>0</v>
      </c>
      <c r="M60" s="105">
        <f t="shared" ca="1" si="37"/>
        <v>0</v>
      </c>
      <c r="N60" s="202">
        <f t="shared" ca="1" si="37"/>
        <v>0</v>
      </c>
      <c r="O60" s="325"/>
      <c r="P60" s="326"/>
      <c r="Q60" s="326"/>
      <c r="R60" s="326"/>
      <c r="S60" s="326"/>
      <c r="T60" s="326"/>
      <c r="U60" s="326"/>
      <c r="V60" s="326"/>
      <c r="W60" s="326"/>
      <c r="X60" s="327"/>
    </row>
    <row r="61" spans="1:24" s="106" customFormat="1" ht="15.75" x14ac:dyDescent="0.25">
      <c r="A61" s="81">
        <f t="shared" ca="1" si="32"/>
        <v>0</v>
      </c>
      <c r="B61" s="104">
        <f t="shared" ca="1" si="32"/>
        <v>0</v>
      </c>
      <c r="C61" s="105">
        <f t="shared" ref="C61:N61" ca="1" si="38">INDIRECT("'"&amp;$N$5&amp;"'!"&amp;CELL("address",C57))</f>
        <v>0</v>
      </c>
      <c r="D61" s="105">
        <f t="shared" ca="1" si="38"/>
        <v>0</v>
      </c>
      <c r="E61" s="105">
        <f t="shared" ca="1" si="38"/>
        <v>0</v>
      </c>
      <c r="F61" s="105">
        <f t="shared" ca="1" si="38"/>
        <v>0</v>
      </c>
      <c r="G61" s="105">
        <f t="shared" ca="1" si="38"/>
        <v>0</v>
      </c>
      <c r="H61" s="105">
        <f t="shared" ca="1" si="38"/>
        <v>0</v>
      </c>
      <c r="I61" s="105">
        <f t="shared" ca="1" si="38"/>
        <v>0</v>
      </c>
      <c r="J61" s="105">
        <f t="shared" ca="1" si="38"/>
        <v>0</v>
      </c>
      <c r="K61" s="105">
        <f t="shared" ca="1" si="38"/>
        <v>0</v>
      </c>
      <c r="L61" s="105">
        <f t="shared" ca="1" si="38"/>
        <v>0</v>
      </c>
      <c r="M61" s="105">
        <f t="shared" ca="1" si="38"/>
        <v>0</v>
      </c>
      <c r="N61" s="202">
        <f t="shared" ca="1" si="38"/>
        <v>0</v>
      </c>
      <c r="O61" s="325"/>
      <c r="P61" s="326"/>
      <c r="Q61" s="326"/>
      <c r="R61" s="326"/>
      <c r="S61" s="326"/>
      <c r="T61" s="326"/>
      <c r="U61" s="326"/>
      <c r="V61" s="326"/>
      <c r="W61" s="326"/>
      <c r="X61" s="327"/>
    </row>
    <row r="62" spans="1:24" s="106" customFormat="1" ht="15.75" x14ac:dyDescent="0.25">
      <c r="A62" s="81">
        <f t="shared" ca="1" si="32"/>
        <v>0</v>
      </c>
      <c r="B62" s="104">
        <f t="shared" ca="1" si="32"/>
        <v>0</v>
      </c>
      <c r="C62" s="105">
        <f t="shared" ref="C62:N62" ca="1" si="39">INDIRECT("'"&amp;$N$5&amp;"'!"&amp;CELL("address",C58))</f>
        <v>0</v>
      </c>
      <c r="D62" s="105">
        <f t="shared" ca="1" si="39"/>
        <v>0</v>
      </c>
      <c r="E62" s="105">
        <f t="shared" ca="1" si="39"/>
        <v>0</v>
      </c>
      <c r="F62" s="105">
        <f t="shared" ca="1" si="39"/>
        <v>0</v>
      </c>
      <c r="G62" s="105">
        <f t="shared" ca="1" si="39"/>
        <v>0</v>
      </c>
      <c r="H62" s="105">
        <f t="shared" ca="1" si="39"/>
        <v>0</v>
      </c>
      <c r="I62" s="105">
        <f t="shared" ca="1" si="39"/>
        <v>0</v>
      </c>
      <c r="J62" s="105">
        <f t="shared" ca="1" si="39"/>
        <v>0</v>
      </c>
      <c r="K62" s="105">
        <f t="shared" ca="1" si="39"/>
        <v>0</v>
      </c>
      <c r="L62" s="105">
        <f t="shared" ca="1" si="39"/>
        <v>0</v>
      </c>
      <c r="M62" s="105">
        <f t="shared" ca="1" si="39"/>
        <v>0</v>
      </c>
      <c r="N62" s="202">
        <f t="shared" ca="1" si="39"/>
        <v>0</v>
      </c>
      <c r="O62" s="325"/>
      <c r="P62" s="326"/>
      <c r="Q62" s="326"/>
      <c r="R62" s="326"/>
      <c r="S62" s="326"/>
      <c r="T62" s="326"/>
      <c r="U62" s="326"/>
      <c r="V62" s="326"/>
      <c r="W62" s="326"/>
      <c r="X62" s="327"/>
    </row>
    <row r="63" spans="1:24" s="106" customFormat="1" ht="15.75" x14ac:dyDescent="0.25">
      <c r="A63" s="81">
        <f t="shared" ca="1" si="32"/>
        <v>0</v>
      </c>
      <c r="B63" s="104">
        <f t="shared" ca="1" si="32"/>
        <v>0</v>
      </c>
      <c r="C63" s="105">
        <f t="shared" ref="C63:N63" ca="1" si="40">INDIRECT("'"&amp;$N$5&amp;"'!"&amp;CELL("address",C59))</f>
        <v>0</v>
      </c>
      <c r="D63" s="105">
        <f t="shared" ca="1" si="40"/>
        <v>0</v>
      </c>
      <c r="E63" s="105">
        <f t="shared" ca="1" si="40"/>
        <v>0</v>
      </c>
      <c r="F63" s="105">
        <f t="shared" ca="1" si="40"/>
        <v>0</v>
      </c>
      <c r="G63" s="105">
        <f t="shared" ca="1" si="40"/>
        <v>0</v>
      </c>
      <c r="H63" s="105">
        <f t="shared" ca="1" si="40"/>
        <v>0</v>
      </c>
      <c r="I63" s="105">
        <f t="shared" ca="1" si="40"/>
        <v>0</v>
      </c>
      <c r="J63" s="105">
        <f t="shared" ca="1" si="40"/>
        <v>0</v>
      </c>
      <c r="K63" s="105">
        <f t="shared" ca="1" si="40"/>
        <v>0</v>
      </c>
      <c r="L63" s="105">
        <f t="shared" ca="1" si="40"/>
        <v>0</v>
      </c>
      <c r="M63" s="105">
        <f t="shared" ca="1" si="40"/>
        <v>0</v>
      </c>
      <c r="N63" s="202">
        <f t="shared" ca="1" si="40"/>
        <v>0</v>
      </c>
      <c r="O63" s="325"/>
      <c r="P63" s="326"/>
      <c r="Q63" s="326"/>
      <c r="R63" s="326"/>
      <c r="S63" s="326"/>
      <c r="T63" s="326"/>
      <c r="U63" s="326"/>
      <c r="V63" s="326"/>
      <c r="W63" s="326"/>
      <c r="X63" s="327"/>
    </row>
    <row r="64" spans="1:24" s="106" customFormat="1" ht="15.75" x14ac:dyDescent="0.25">
      <c r="A64" s="81">
        <f t="shared" ca="1" si="32"/>
        <v>0</v>
      </c>
      <c r="B64" s="104">
        <f t="shared" ca="1" si="32"/>
        <v>0</v>
      </c>
      <c r="C64" s="105">
        <f t="shared" ref="C64:N64" ca="1" si="41">INDIRECT("'"&amp;$N$5&amp;"'!"&amp;CELL("address",C60))</f>
        <v>0</v>
      </c>
      <c r="D64" s="105">
        <f t="shared" ca="1" si="41"/>
        <v>0</v>
      </c>
      <c r="E64" s="105">
        <f t="shared" ca="1" si="41"/>
        <v>0</v>
      </c>
      <c r="F64" s="105">
        <f t="shared" ca="1" si="41"/>
        <v>0</v>
      </c>
      <c r="G64" s="105">
        <f t="shared" ca="1" si="41"/>
        <v>0</v>
      </c>
      <c r="H64" s="105">
        <f t="shared" ca="1" si="41"/>
        <v>0</v>
      </c>
      <c r="I64" s="105">
        <f t="shared" ca="1" si="41"/>
        <v>0</v>
      </c>
      <c r="J64" s="105">
        <f t="shared" ca="1" si="41"/>
        <v>0</v>
      </c>
      <c r="K64" s="105">
        <f t="shared" ca="1" si="41"/>
        <v>0</v>
      </c>
      <c r="L64" s="105">
        <f t="shared" ca="1" si="41"/>
        <v>0</v>
      </c>
      <c r="M64" s="105">
        <f t="shared" ca="1" si="41"/>
        <v>0</v>
      </c>
      <c r="N64" s="202">
        <f t="shared" ca="1" si="41"/>
        <v>0</v>
      </c>
      <c r="O64" s="325"/>
      <c r="P64" s="326"/>
      <c r="Q64" s="326"/>
      <c r="R64" s="326"/>
      <c r="S64" s="326"/>
      <c r="T64" s="326"/>
      <c r="U64" s="326"/>
      <c r="V64" s="326"/>
      <c r="W64" s="326"/>
      <c r="X64" s="327"/>
    </row>
    <row r="65" spans="1:24" s="106" customFormat="1" ht="16.5" thickBot="1" x14ac:dyDescent="0.3">
      <c r="A65" s="81">
        <f t="shared" ca="1" si="32"/>
        <v>0</v>
      </c>
      <c r="B65" s="104">
        <f t="shared" ca="1" si="32"/>
        <v>0</v>
      </c>
      <c r="C65" s="105">
        <f t="shared" ref="C65:N65" ca="1" si="42">INDIRECT("'"&amp;$N$5&amp;"'!"&amp;CELL("address",C61))</f>
        <v>0</v>
      </c>
      <c r="D65" s="105">
        <f t="shared" ca="1" si="42"/>
        <v>0</v>
      </c>
      <c r="E65" s="105">
        <f t="shared" ca="1" si="42"/>
        <v>0</v>
      </c>
      <c r="F65" s="105">
        <f t="shared" ca="1" si="42"/>
        <v>0</v>
      </c>
      <c r="G65" s="105">
        <f t="shared" ca="1" si="42"/>
        <v>0</v>
      </c>
      <c r="H65" s="105">
        <f t="shared" ca="1" si="42"/>
        <v>0</v>
      </c>
      <c r="I65" s="105">
        <f t="shared" ca="1" si="42"/>
        <v>0</v>
      </c>
      <c r="J65" s="105">
        <f t="shared" ca="1" si="42"/>
        <v>0</v>
      </c>
      <c r="K65" s="105">
        <f t="shared" ca="1" si="42"/>
        <v>0</v>
      </c>
      <c r="L65" s="105">
        <f t="shared" ca="1" si="42"/>
        <v>0</v>
      </c>
      <c r="M65" s="105">
        <f t="shared" ca="1" si="42"/>
        <v>0</v>
      </c>
      <c r="N65" s="202">
        <f t="shared" ca="1" si="42"/>
        <v>0</v>
      </c>
      <c r="O65" s="328"/>
      <c r="P65" s="329"/>
      <c r="Q65" s="329"/>
      <c r="R65" s="329"/>
      <c r="S65" s="329"/>
      <c r="T65" s="329"/>
      <c r="U65" s="329"/>
      <c r="V65" s="329"/>
      <c r="W65" s="329"/>
      <c r="X65" s="330"/>
    </row>
    <row r="66" spans="1:24" s="106" customFormat="1" ht="15.75" x14ac:dyDescent="0.25">
      <c r="A66" s="81"/>
    </row>
    <row r="67" spans="1:24" s="106" customFormat="1" x14ac:dyDescent="0.25"/>
    <row r="68" spans="1:24" s="106" customFormat="1" x14ac:dyDescent="0.25"/>
    <row r="69" spans="1:24" s="106" customFormat="1" x14ac:dyDescent="0.25"/>
    <row r="70" spans="1:24" s="106" customFormat="1" x14ac:dyDescent="0.25"/>
    <row r="71" spans="1:24" s="106" customFormat="1" x14ac:dyDescent="0.25"/>
    <row r="72" spans="1:24" s="106" customFormat="1" x14ac:dyDescent="0.25"/>
    <row r="73" spans="1:24" s="106" customFormat="1" x14ac:dyDescent="0.25"/>
    <row r="74" spans="1:24" s="106" customFormat="1" x14ac:dyDescent="0.25"/>
    <row r="75" spans="1:24" s="106" customFormat="1" x14ac:dyDescent="0.25"/>
    <row r="76" spans="1:24" s="106" customFormat="1" x14ac:dyDescent="0.25"/>
    <row r="77" spans="1:24" s="106" customFormat="1" x14ac:dyDescent="0.25"/>
    <row r="78" spans="1:24" s="106" customFormat="1" x14ac:dyDescent="0.25"/>
    <row r="79" spans="1:24" s="106" customFormat="1" x14ac:dyDescent="0.25"/>
    <row r="80" spans="1:24" s="106" customFormat="1" x14ac:dyDescent="0.25"/>
    <row r="81" s="106" customFormat="1" x14ac:dyDescent="0.25"/>
    <row r="82" s="106" customFormat="1" x14ac:dyDescent="0.25"/>
    <row r="83" s="106" customFormat="1" x14ac:dyDescent="0.25"/>
    <row r="84" s="106" customFormat="1" x14ac:dyDescent="0.25"/>
    <row r="85" s="106" customFormat="1" x14ac:dyDescent="0.25"/>
    <row r="86" s="106" customFormat="1" x14ac:dyDescent="0.25"/>
    <row r="87" s="106" customFormat="1" x14ac:dyDescent="0.25"/>
    <row r="88" s="106" customFormat="1" x14ac:dyDescent="0.25"/>
    <row r="89" s="106" customFormat="1" x14ac:dyDescent="0.25"/>
    <row r="90" s="106" customFormat="1" x14ac:dyDescent="0.25"/>
    <row r="91" s="106" customFormat="1" x14ac:dyDescent="0.25"/>
    <row r="92" s="106" customFormat="1" x14ac:dyDescent="0.25"/>
    <row r="93" s="106" customFormat="1" x14ac:dyDescent="0.25"/>
    <row r="94" s="106" customFormat="1" x14ac:dyDescent="0.25"/>
    <row r="95" s="106" customFormat="1" x14ac:dyDescent="0.25"/>
    <row r="96" s="106" customFormat="1" x14ac:dyDescent="0.25"/>
    <row r="97" s="106" customFormat="1" x14ac:dyDescent="0.25"/>
    <row r="98" s="106" customFormat="1" x14ac:dyDescent="0.25"/>
    <row r="99" s="106" customFormat="1" x14ac:dyDescent="0.25"/>
    <row r="100" s="106" customFormat="1" x14ac:dyDescent="0.25"/>
    <row r="101" s="106" customFormat="1" x14ac:dyDescent="0.25"/>
    <row r="102" s="106" customFormat="1" x14ac:dyDescent="0.25"/>
    <row r="103" s="106" customFormat="1" x14ac:dyDescent="0.25"/>
    <row r="104" s="106" customFormat="1" x14ac:dyDescent="0.25"/>
    <row r="105" s="106" customFormat="1" x14ac:dyDescent="0.25"/>
    <row r="106" s="106" customFormat="1" x14ac:dyDescent="0.25"/>
    <row r="107" s="106" customFormat="1" x14ac:dyDescent="0.25"/>
    <row r="108" s="106" customFormat="1" x14ac:dyDescent="0.25"/>
    <row r="109" s="106" customFormat="1" x14ac:dyDescent="0.25"/>
    <row r="110" s="106" customFormat="1" x14ac:dyDescent="0.25"/>
    <row r="111" s="106" customFormat="1" x14ac:dyDescent="0.25"/>
    <row r="112" s="106" customFormat="1" x14ac:dyDescent="0.25"/>
    <row r="113" s="106" customFormat="1" x14ac:dyDescent="0.25"/>
    <row r="114" s="106" customFormat="1" x14ac:dyDescent="0.25"/>
    <row r="115" s="106" customFormat="1" x14ac:dyDescent="0.25"/>
    <row r="116" s="106" customFormat="1" x14ac:dyDescent="0.25"/>
    <row r="117" s="106" customFormat="1" x14ac:dyDescent="0.25"/>
    <row r="118" s="106" customFormat="1" x14ac:dyDescent="0.25"/>
    <row r="119" s="106" customFormat="1" x14ac:dyDescent="0.25"/>
    <row r="120" s="106" customFormat="1" x14ac:dyDescent="0.25"/>
    <row r="121" s="106" customFormat="1" x14ac:dyDescent="0.25"/>
    <row r="122" s="106" customFormat="1" x14ac:dyDescent="0.25"/>
    <row r="123" s="106" customFormat="1" x14ac:dyDescent="0.25"/>
    <row r="124" s="106" customFormat="1" x14ac:dyDescent="0.25"/>
    <row r="125" s="106" customFormat="1" x14ac:dyDescent="0.25"/>
    <row r="126" s="106" customFormat="1" x14ac:dyDescent="0.25"/>
    <row r="127" s="106" customFormat="1" x14ac:dyDescent="0.25"/>
    <row r="128" s="106" customFormat="1" x14ac:dyDescent="0.25"/>
    <row r="129" s="106" customFormat="1" x14ac:dyDescent="0.25"/>
    <row r="130" s="106" customFormat="1" x14ac:dyDescent="0.25"/>
    <row r="131" s="106" customFormat="1" x14ac:dyDescent="0.25"/>
    <row r="132" s="106" customFormat="1" x14ac:dyDescent="0.25"/>
    <row r="133" s="106" customFormat="1" x14ac:dyDescent="0.25"/>
    <row r="134" s="106" customFormat="1" x14ac:dyDescent="0.25"/>
    <row r="135" s="106" customFormat="1" x14ac:dyDescent="0.25"/>
    <row r="136" s="106" customFormat="1" x14ac:dyDescent="0.25"/>
    <row r="137" s="106" customFormat="1" x14ac:dyDescent="0.25"/>
    <row r="138" s="106" customFormat="1" x14ac:dyDescent="0.25"/>
    <row r="139" s="106" customFormat="1" x14ac:dyDescent="0.25"/>
    <row r="140" s="106" customFormat="1" x14ac:dyDescent="0.25"/>
    <row r="141" s="106" customFormat="1" x14ac:dyDescent="0.25"/>
    <row r="142" s="106" customFormat="1" x14ac:dyDescent="0.25"/>
    <row r="143" s="106" customFormat="1" x14ac:dyDescent="0.25"/>
    <row r="144" s="106" customFormat="1" x14ac:dyDescent="0.25"/>
    <row r="145" s="106" customFormat="1" x14ac:dyDescent="0.25"/>
    <row r="146" s="106" customFormat="1" x14ac:dyDescent="0.25"/>
    <row r="147" s="106" customFormat="1" x14ac:dyDescent="0.25"/>
    <row r="148" s="106" customFormat="1" x14ac:dyDescent="0.25"/>
    <row r="149" s="106" customFormat="1" x14ac:dyDescent="0.25"/>
    <row r="150" s="106" customFormat="1" x14ac:dyDescent="0.25"/>
    <row r="151" s="106" customFormat="1" x14ac:dyDescent="0.25"/>
    <row r="152" s="106" customFormat="1" x14ac:dyDescent="0.25"/>
    <row r="153" s="106" customFormat="1" x14ac:dyDescent="0.25"/>
    <row r="154" s="106" customFormat="1" x14ac:dyDescent="0.25"/>
    <row r="155" s="106" customFormat="1" x14ac:dyDescent="0.25"/>
    <row r="156" s="106" customFormat="1" x14ac:dyDescent="0.25"/>
    <row r="157" s="106" customFormat="1" x14ac:dyDescent="0.25"/>
    <row r="158" s="106" customFormat="1" x14ac:dyDescent="0.25"/>
    <row r="159" s="106" customFormat="1" x14ac:dyDescent="0.25"/>
    <row r="160" s="106" customFormat="1" x14ac:dyDescent="0.25"/>
    <row r="161" s="106" customFormat="1" x14ac:dyDescent="0.25"/>
    <row r="162" s="106" customFormat="1" x14ac:dyDescent="0.25"/>
    <row r="163" s="106" customFormat="1" x14ac:dyDescent="0.25"/>
    <row r="164" s="106" customFormat="1" x14ac:dyDescent="0.25"/>
    <row r="165" s="106" customFormat="1" x14ac:dyDescent="0.25"/>
    <row r="166" s="106" customFormat="1" x14ac:dyDescent="0.25"/>
    <row r="167" s="106" customFormat="1" x14ac:dyDescent="0.25"/>
    <row r="168" s="106" customFormat="1" x14ac:dyDescent="0.25"/>
    <row r="169" s="106" customFormat="1" x14ac:dyDescent="0.25"/>
    <row r="170" s="106" customFormat="1" x14ac:dyDescent="0.25"/>
    <row r="171" s="106" customFormat="1" x14ac:dyDescent="0.25"/>
    <row r="172" s="106" customFormat="1" x14ac:dyDescent="0.25"/>
    <row r="173" s="106" customFormat="1" x14ac:dyDescent="0.25"/>
    <row r="174" s="106" customFormat="1" x14ac:dyDescent="0.25"/>
    <row r="175" s="106" customFormat="1" x14ac:dyDescent="0.25"/>
    <row r="176" s="106" customFormat="1" x14ac:dyDescent="0.25"/>
    <row r="177" s="106" customFormat="1" x14ac:dyDescent="0.25"/>
    <row r="178" s="106" customFormat="1" x14ac:dyDescent="0.25"/>
    <row r="179" s="106" customFormat="1" x14ac:dyDescent="0.25"/>
    <row r="180" s="106" customFormat="1" x14ac:dyDescent="0.25"/>
    <row r="181" s="106" customFormat="1" x14ac:dyDescent="0.25"/>
    <row r="182" s="106" customFormat="1" x14ac:dyDescent="0.25"/>
    <row r="183" s="106" customFormat="1" x14ac:dyDescent="0.25"/>
    <row r="184" s="106" customFormat="1" x14ac:dyDescent="0.25"/>
    <row r="185" s="106" customFormat="1" x14ac:dyDescent="0.25"/>
    <row r="186" s="106" customFormat="1" x14ac:dyDescent="0.25"/>
    <row r="187" s="106" customFormat="1" x14ac:dyDescent="0.25"/>
    <row r="188" s="106" customFormat="1" x14ac:dyDescent="0.25"/>
    <row r="189" s="106" customFormat="1" x14ac:dyDescent="0.25"/>
    <row r="190" s="106" customFormat="1" x14ac:dyDescent="0.25"/>
    <row r="191" s="106" customFormat="1" x14ac:dyDescent="0.25"/>
    <row r="192" s="106" customFormat="1" x14ac:dyDescent="0.25"/>
    <row r="193" s="106" customFormat="1" x14ac:dyDescent="0.25"/>
    <row r="194" s="106" customFormat="1" x14ac:dyDescent="0.25"/>
    <row r="195" s="106" customFormat="1" x14ac:dyDescent="0.25"/>
    <row r="196" s="106" customFormat="1" x14ac:dyDescent="0.25"/>
    <row r="197" s="106" customFormat="1" x14ac:dyDescent="0.25"/>
    <row r="198" s="106" customFormat="1" x14ac:dyDescent="0.25"/>
    <row r="199" s="106" customFormat="1" x14ac:dyDescent="0.25"/>
    <row r="200" s="106" customFormat="1" x14ac:dyDescent="0.25"/>
    <row r="201" s="106" customFormat="1" x14ac:dyDescent="0.25"/>
    <row r="202" s="106" customFormat="1" x14ac:dyDescent="0.25"/>
    <row r="203" s="106" customFormat="1" x14ac:dyDescent="0.25"/>
    <row r="204" s="106" customFormat="1" x14ac:dyDescent="0.25"/>
    <row r="205" s="106" customFormat="1" x14ac:dyDescent="0.25"/>
    <row r="206" s="106" customFormat="1" x14ac:dyDescent="0.25"/>
    <row r="207" s="106" customFormat="1" x14ac:dyDescent="0.25"/>
    <row r="208" s="106" customFormat="1" x14ac:dyDescent="0.25"/>
    <row r="209" s="106" customFormat="1" x14ac:dyDescent="0.25"/>
    <row r="210" s="106" customFormat="1" x14ac:dyDescent="0.25"/>
    <row r="211" s="106" customFormat="1" x14ac:dyDescent="0.25"/>
    <row r="212" s="106" customFormat="1" x14ac:dyDescent="0.25"/>
    <row r="213" s="106" customFormat="1" x14ac:dyDescent="0.25"/>
    <row r="214" s="106" customFormat="1" x14ac:dyDescent="0.25"/>
    <row r="215" s="106" customFormat="1" x14ac:dyDescent="0.25"/>
    <row r="216" s="106" customFormat="1" x14ac:dyDescent="0.25"/>
    <row r="217" s="106" customFormat="1" x14ac:dyDescent="0.25"/>
    <row r="218" s="106" customFormat="1" x14ac:dyDescent="0.25"/>
    <row r="219" s="106" customFormat="1" x14ac:dyDescent="0.25"/>
    <row r="220" s="106" customFormat="1" x14ac:dyDescent="0.25"/>
    <row r="221" s="106" customFormat="1" x14ac:dyDescent="0.25"/>
    <row r="222" s="106" customFormat="1" x14ac:dyDescent="0.25"/>
    <row r="223" s="106" customFormat="1" x14ac:dyDescent="0.25"/>
    <row r="224" s="106" customFormat="1" x14ac:dyDescent="0.25"/>
    <row r="225" s="106" customFormat="1" x14ac:dyDescent="0.25"/>
    <row r="226" s="106" customFormat="1" x14ac:dyDescent="0.25"/>
    <row r="227" s="106" customFormat="1" x14ac:dyDescent="0.25"/>
    <row r="228" s="106" customFormat="1" x14ac:dyDescent="0.25"/>
    <row r="229" s="106" customFormat="1" x14ac:dyDescent="0.25"/>
    <row r="230" s="106" customFormat="1" x14ac:dyDescent="0.25"/>
    <row r="231" s="106" customFormat="1" x14ac:dyDescent="0.25"/>
    <row r="232" s="106" customFormat="1" x14ac:dyDescent="0.25"/>
    <row r="233" s="106" customFormat="1" x14ac:dyDescent="0.25"/>
    <row r="234" s="106" customFormat="1" x14ac:dyDescent="0.25"/>
    <row r="235" s="106" customFormat="1" x14ac:dyDescent="0.25"/>
    <row r="236" s="106" customFormat="1" x14ac:dyDescent="0.25"/>
    <row r="237" s="106" customFormat="1" x14ac:dyDescent="0.25"/>
    <row r="238" s="106" customFormat="1" x14ac:dyDescent="0.25"/>
    <row r="239" s="106" customFormat="1" x14ac:dyDescent="0.25"/>
    <row r="240" s="106" customFormat="1" x14ac:dyDescent="0.25"/>
    <row r="241" s="106" customFormat="1" x14ac:dyDescent="0.25"/>
    <row r="242" s="106" customFormat="1" x14ac:dyDescent="0.25"/>
    <row r="243" s="106" customFormat="1" x14ac:dyDescent="0.25"/>
    <row r="244" s="106" customFormat="1" x14ac:dyDescent="0.25"/>
    <row r="245" s="106" customFormat="1" x14ac:dyDescent="0.25"/>
    <row r="246" s="106" customFormat="1" x14ac:dyDescent="0.25"/>
    <row r="247" s="106" customFormat="1" x14ac:dyDescent="0.25"/>
    <row r="248" s="106" customFormat="1" x14ac:dyDescent="0.25"/>
    <row r="249" s="106" customFormat="1" x14ac:dyDescent="0.25"/>
    <row r="250" s="106" customFormat="1" x14ac:dyDescent="0.25"/>
    <row r="251" s="106" customFormat="1" x14ac:dyDescent="0.25"/>
    <row r="252" s="106" customFormat="1" x14ac:dyDescent="0.25"/>
    <row r="253" s="106" customFormat="1" x14ac:dyDescent="0.25"/>
    <row r="254" s="106" customFormat="1" x14ac:dyDescent="0.25"/>
    <row r="255" s="106" customFormat="1" x14ac:dyDescent="0.25"/>
    <row r="256" s="106" customFormat="1" x14ac:dyDescent="0.25"/>
    <row r="257" s="106" customFormat="1" x14ac:dyDescent="0.25"/>
    <row r="258" s="106" customFormat="1" x14ac:dyDescent="0.25"/>
    <row r="259" s="106" customFormat="1" x14ac:dyDescent="0.25"/>
    <row r="260" s="106" customFormat="1" x14ac:dyDescent="0.25"/>
    <row r="261" s="106" customFormat="1" x14ac:dyDescent="0.25"/>
    <row r="262" s="106" customFormat="1" x14ac:dyDescent="0.25"/>
    <row r="263" s="106" customFormat="1" x14ac:dyDescent="0.25"/>
    <row r="264" s="106" customFormat="1" x14ac:dyDescent="0.25"/>
    <row r="265" s="106" customFormat="1" x14ac:dyDescent="0.25"/>
    <row r="266" s="106" customFormat="1" x14ac:dyDescent="0.25"/>
    <row r="267" s="106" customFormat="1" x14ac:dyDescent="0.25"/>
    <row r="268" s="106" customFormat="1" x14ac:dyDescent="0.25"/>
    <row r="269" s="106" customFormat="1" x14ac:dyDescent="0.25"/>
    <row r="270" s="106" customFormat="1" x14ac:dyDescent="0.25"/>
    <row r="271" s="106" customFormat="1" x14ac:dyDescent="0.25"/>
    <row r="272" s="106" customFormat="1" x14ac:dyDescent="0.25"/>
    <row r="273" s="106" customFormat="1" x14ac:dyDescent="0.25"/>
    <row r="274" s="106" customFormat="1" x14ac:dyDescent="0.25"/>
    <row r="275" s="106" customFormat="1" x14ac:dyDescent="0.25"/>
    <row r="276" s="106" customFormat="1" x14ac:dyDescent="0.25"/>
    <row r="277" s="106" customFormat="1" x14ac:dyDescent="0.25"/>
    <row r="278" s="106" customFormat="1" x14ac:dyDescent="0.25"/>
    <row r="279" s="106" customFormat="1" x14ac:dyDescent="0.25"/>
    <row r="280" s="106" customFormat="1" x14ac:dyDescent="0.25"/>
    <row r="281" s="106" customFormat="1" x14ac:dyDescent="0.25"/>
    <row r="282" s="106" customFormat="1" x14ac:dyDescent="0.25"/>
    <row r="283" s="106" customFormat="1" x14ac:dyDescent="0.25"/>
    <row r="284" s="106" customFormat="1" x14ac:dyDescent="0.25"/>
    <row r="285" s="106" customFormat="1" x14ac:dyDescent="0.25"/>
    <row r="286" s="106" customFormat="1" x14ac:dyDescent="0.25"/>
    <row r="287" s="106" customFormat="1" x14ac:dyDescent="0.25"/>
    <row r="288" s="106" customFormat="1" x14ac:dyDescent="0.25"/>
    <row r="289" s="106" customFormat="1" x14ac:dyDescent="0.25"/>
    <row r="290" s="106" customFormat="1" x14ac:dyDescent="0.25"/>
    <row r="291" s="106" customFormat="1" x14ac:dyDescent="0.25"/>
    <row r="292" s="106" customFormat="1" x14ac:dyDescent="0.25"/>
    <row r="293" s="106" customFormat="1" x14ac:dyDescent="0.25"/>
    <row r="294" s="106" customFormat="1" x14ac:dyDescent="0.25"/>
    <row r="295" s="106" customFormat="1" x14ac:dyDescent="0.25"/>
    <row r="296" s="106" customFormat="1" x14ac:dyDescent="0.25"/>
    <row r="297" s="106" customFormat="1" x14ac:dyDescent="0.25"/>
    <row r="298" s="106" customFormat="1" x14ac:dyDescent="0.25"/>
    <row r="299" s="106" customFormat="1" x14ac:dyDescent="0.25"/>
    <row r="300" s="106" customFormat="1" x14ac:dyDescent="0.25"/>
    <row r="301" s="106" customFormat="1" x14ac:dyDescent="0.25"/>
    <row r="302" s="106" customFormat="1" x14ac:dyDescent="0.25"/>
    <row r="303" s="106" customFormat="1" x14ac:dyDescent="0.25"/>
    <row r="304" s="106" customFormat="1" x14ac:dyDescent="0.25"/>
    <row r="305" s="106" customFormat="1" x14ac:dyDescent="0.25"/>
    <row r="306" s="106" customFormat="1" x14ac:dyDescent="0.25"/>
    <row r="307" s="106" customFormat="1" x14ac:dyDescent="0.25"/>
    <row r="308" s="106" customFormat="1" x14ac:dyDescent="0.25"/>
    <row r="309" s="106" customFormat="1" x14ac:dyDescent="0.25"/>
    <row r="310" s="106" customFormat="1" x14ac:dyDescent="0.25"/>
    <row r="311" s="106" customFormat="1" x14ac:dyDescent="0.25"/>
    <row r="312" s="106" customFormat="1" x14ac:dyDescent="0.25"/>
    <row r="313" s="106" customFormat="1" x14ac:dyDescent="0.25"/>
    <row r="314" s="106" customFormat="1" x14ac:dyDescent="0.25"/>
    <row r="315" s="106" customFormat="1" x14ac:dyDescent="0.25"/>
    <row r="316" s="106" customFormat="1" x14ac:dyDescent="0.25"/>
    <row r="317" s="106" customFormat="1" x14ac:dyDescent="0.25"/>
    <row r="318" s="106" customFormat="1" x14ac:dyDescent="0.25"/>
    <row r="319" s="106" customFormat="1" x14ac:dyDescent="0.25"/>
    <row r="320" s="106" customFormat="1" x14ac:dyDescent="0.25"/>
    <row r="321" s="106" customFormat="1" x14ac:dyDescent="0.25"/>
    <row r="322" s="106" customFormat="1" x14ac:dyDescent="0.25"/>
    <row r="323" s="106" customFormat="1" x14ac:dyDescent="0.25"/>
    <row r="324" s="106" customFormat="1" x14ac:dyDescent="0.25"/>
    <row r="325" s="106" customFormat="1" x14ac:dyDescent="0.25"/>
    <row r="326" s="106" customFormat="1" x14ac:dyDescent="0.25"/>
  </sheetData>
  <sheetProtection password="DFDE" sheet="1" objects="1" scenarios="1"/>
  <mergeCells count="16">
    <mergeCell ref="O12:X65"/>
    <mergeCell ref="O1:X4"/>
    <mergeCell ref="M5:M8"/>
    <mergeCell ref="M9:M11"/>
    <mergeCell ref="A5:B5"/>
    <mergeCell ref="N5:N8"/>
    <mergeCell ref="N9:N11"/>
    <mergeCell ref="N1:N4"/>
    <mergeCell ref="A1:M2"/>
    <mergeCell ref="A3:M4"/>
    <mergeCell ref="A7:B7"/>
    <mergeCell ref="A8:B8"/>
    <mergeCell ref="A9:B9"/>
    <mergeCell ref="A11:B11"/>
    <mergeCell ref="A10:B10"/>
    <mergeCell ref="I5:I7"/>
  </mergeCells>
  <conditionalFormatting sqref="B47:N65">
    <cfRule type="expression" dxfId="5" priority="6" stopIfTrue="1">
      <formula>$A47=$A$6</formula>
    </cfRule>
  </conditionalFormatting>
  <conditionalFormatting sqref="A48">
    <cfRule type="cellIs" dxfId="4" priority="3" stopIfTrue="1" operator="equal">
      <formula>"$A$6"</formula>
    </cfRule>
  </conditionalFormatting>
  <conditionalFormatting sqref="A47:A66">
    <cfRule type="cellIs" dxfId="3" priority="2" stopIfTrue="1" operator="equal">
      <formula>$A$6</formula>
    </cfRule>
  </conditionalFormatting>
  <dataValidations count="4">
    <dataValidation type="list" allowBlank="1" showInputMessage="1" showErrorMessage="1" sqref="C9:H9 P9:Y9">
      <formula1>YN</formula1>
    </dataValidation>
    <dataValidation type="list" allowBlank="1" showInputMessage="1" showErrorMessage="1" sqref="C11:H11 P11:Y11">
      <formula1>MONTH</formula1>
    </dataValidation>
    <dataValidation type="list" allowBlank="1" showInputMessage="1" showErrorMessage="1" sqref="N9:N11">
      <formula1>UNIT</formula1>
    </dataValidation>
    <dataValidation type="list" allowBlank="1" showInputMessage="1" showErrorMessage="1" sqref="N5:N8">
      <formula1>YEAR1630</formula1>
    </dataValidation>
  </dataValidations>
  <pageMargins left="0.23622047244094491" right="0.19685039370078741" top="0.27559055118110237" bottom="0.19685039370078741" header="0.19685039370078741" footer="0.31496062992125984"/>
  <pageSetup scale="82"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rgb="FFFFFF00"/>
  </sheetPr>
  <dimension ref="A1:R458"/>
  <sheetViews>
    <sheetView topLeftCell="G41" workbookViewId="0">
      <selection activeCell="G65" sqref="A65:XFD293"/>
    </sheetView>
  </sheetViews>
  <sheetFormatPr defaultRowHeight="14.25" x14ac:dyDescent="0.2"/>
  <cols>
    <col min="1" max="1" width="15" style="4" customWidth="1"/>
    <col min="2" max="3" width="12.5703125" style="4" customWidth="1"/>
    <col min="4" max="4" width="11.7109375" style="4" bestFit="1" customWidth="1"/>
    <col min="5" max="5" width="9.140625" style="4" customWidth="1"/>
    <col min="6" max="6" width="12.85546875" style="4" customWidth="1"/>
    <col min="7" max="7" width="12.42578125" style="4" customWidth="1"/>
    <col min="8" max="8" width="11.85546875" style="4" customWidth="1"/>
    <col min="9" max="9" width="15.28515625" style="4" customWidth="1"/>
    <col min="10" max="14" width="15.140625" style="4" bestFit="1" customWidth="1"/>
    <col min="15" max="15" width="18.42578125" style="4" customWidth="1"/>
    <col min="16" max="18" width="15.140625" style="4" bestFit="1" customWidth="1"/>
    <col min="19" max="31" width="12.140625" style="4" bestFit="1" customWidth="1"/>
    <col min="32" max="16384" width="9.140625" style="4"/>
  </cols>
  <sheetData>
    <row r="1" spans="1:17" ht="15" customHeight="1" x14ac:dyDescent="0.2">
      <c r="A1" s="331" t="s">
        <v>31</v>
      </c>
      <c r="B1" s="332"/>
      <c r="C1" s="332"/>
      <c r="D1" s="332"/>
      <c r="E1" s="332"/>
      <c r="F1" s="332"/>
      <c r="G1" s="332"/>
      <c r="H1" s="332"/>
      <c r="I1" s="333"/>
      <c r="J1" s="380" t="s">
        <v>26</v>
      </c>
      <c r="K1" s="381"/>
      <c r="L1" s="381"/>
      <c r="M1" s="381"/>
      <c r="N1" s="381"/>
    </row>
    <row r="2" spans="1:17" ht="15.75" customHeight="1" thickBot="1" x14ac:dyDescent="0.25">
      <c r="A2" s="334"/>
      <c r="B2" s="335"/>
      <c r="C2" s="335"/>
      <c r="D2" s="335"/>
      <c r="E2" s="335"/>
      <c r="F2" s="335"/>
      <c r="G2" s="335"/>
      <c r="H2" s="335"/>
      <c r="I2" s="336"/>
      <c r="J2" s="399"/>
      <c r="K2" s="400"/>
      <c r="L2" s="391"/>
      <c r="M2" s="391"/>
      <c r="N2" s="400"/>
    </row>
    <row r="3" spans="1:17" ht="23.25" x14ac:dyDescent="0.2">
      <c r="A3" s="334"/>
      <c r="B3" s="335"/>
      <c r="C3" s="335"/>
      <c r="D3" s="335"/>
      <c r="E3" s="335"/>
      <c r="F3" s="335"/>
      <c r="G3" s="335"/>
      <c r="H3" s="335"/>
      <c r="I3" s="335"/>
      <c r="J3" s="331" t="s">
        <v>21</v>
      </c>
      <c r="K3" s="332"/>
      <c r="L3" s="305" t="s">
        <v>171</v>
      </c>
      <c r="M3" s="306">
        <f>'COPY TABLE'!L8</f>
        <v>8.6999999999999993</v>
      </c>
      <c r="N3" s="32"/>
    </row>
    <row r="4" spans="1:17" ht="15" customHeight="1" thickBot="1" x14ac:dyDescent="0.25">
      <c r="A4" s="337"/>
      <c r="B4" s="338"/>
      <c r="C4" s="338"/>
      <c r="D4" s="338"/>
      <c r="E4" s="338"/>
      <c r="F4" s="338"/>
      <c r="G4" s="338"/>
      <c r="H4" s="338"/>
      <c r="I4" s="338"/>
      <c r="J4" s="334"/>
      <c r="K4" s="335"/>
      <c r="L4" s="307" t="s">
        <v>172</v>
      </c>
      <c r="M4" s="308">
        <f>'COPY TABLE'!L9</f>
        <v>8.6999999999999993</v>
      </c>
      <c r="N4" s="32"/>
    </row>
    <row r="5" spans="1:17" ht="36" customHeight="1" thickBot="1" x14ac:dyDescent="0.25">
      <c r="A5" s="390" t="s">
        <v>27</v>
      </c>
      <c r="B5" s="391"/>
      <c r="C5" s="392"/>
      <c r="D5" s="83">
        <f>'COPY TABLE'!J7</f>
        <v>10</v>
      </c>
      <c r="E5" s="89" t="s">
        <v>14</v>
      </c>
      <c r="F5" s="304">
        <v>2019</v>
      </c>
      <c r="G5" s="393"/>
      <c r="H5" s="394"/>
      <c r="I5" s="395"/>
      <c r="J5" s="334"/>
      <c r="K5" s="335"/>
      <c r="L5" s="307" t="s">
        <v>173</v>
      </c>
      <c r="M5" s="308">
        <f>'COPY TABLE'!L10</f>
        <v>8.6999999999999993</v>
      </c>
      <c r="N5" s="32"/>
    </row>
    <row r="6" spans="1:17" ht="36" customHeight="1" thickBot="1" x14ac:dyDescent="0.25">
      <c r="A6" s="384" t="s">
        <v>28</v>
      </c>
      <c r="B6" s="385"/>
      <c r="C6" s="385"/>
      <c r="D6" s="385"/>
      <c r="E6" s="385"/>
      <c r="F6" s="303"/>
      <c r="G6" s="396"/>
      <c r="H6" s="397"/>
      <c r="I6" s="398"/>
      <c r="J6" s="337"/>
      <c r="K6" s="338"/>
      <c r="L6" s="309" t="s">
        <v>174</v>
      </c>
      <c r="M6" s="310">
        <f>'COPY TABLE'!L11</f>
        <v>8.6999999999999993</v>
      </c>
      <c r="N6" s="302">
        <f>F5</f>
        <v>2019</v>
      </c>
    </row>
    <row r="7" spans="1:17" s="106" customFormat="1" ht="20.100000000000001" customHeight="1" x14ac:dyDescent="0.25">
      <c r="A7" s="259"/>
      <c r="B7" s="21"/>
      <c r="C7" s="22" t="s">
        <v>29</v>
      </c>
      <c r="D7" s="21"/>
      <c r="E7" s="21"/>
      <c r="F7" s="21"/>
      <c r="G7" s="21"/>
      <c r="H7" s="21"/>
      <c r="I7" s="21"/>
      <c r="J7" s="21"/>
      <c r="K7" s="6"/>
      <c r="L7" s="6"/>
      <c r="M7" s="6"/>
      <c r="N7" s="6"/>
    </row>
    <row r="8" spans="1:17" s="106" customFormat="1" ht="20.100000000000001" customHeight="1" x14ac:dyDescent="0.25">
      <c r="A8" s="259"/>
      <c r="B8" s="23" t="s">
        <v>20</v>
      </c>
      <c r="C8" s="24"/>
      <c r="D8" s="24"/>
      <c r="E8" s="24"/>
      <c r="F8" s="24"/>
      <c r="G8" s="24"/>
      <c r="H8" s="259"/>
      <c r="I8" s="259"/>
      <c r="J8" s="259"/>
    </row>
    <row r="9" spans="1:17" s="106" customFormat="1" ht="20.100000000000001" customHeight="1" x14ac:dyDescent="0.25">
      <c r="A9" s="8">
        <f>D5</f>
        <v>10</v>
      </c>
      <c r="B9" s="23" t="s">
        <v>24</v>
      </c>
      <c r="C9" s="25" t="s">
        <v>30</v>
      </c>
      <c r="D9" s="24"/>
      <c r="E9" s="24"/>
      <c r="F9" s="24"/>
      <c r="G9" s="259"/>
      <c r="H9" s="259"/>
      <c r="I9" s="259"/>
      <c r="J9" s="25"/>
      <c r="K9" s="7"/>
      <c r="L9" s="7"/>
      <c r="M9" s="7"/>
      <c r="N9" s="7"/>
    </row>
    <row r="10" spans="1:17" s="106" customFormat="1" ht="20.100000000000001" customHeight="1" x14ac:dyDescent="0.25">
      <c r="A10" s="26"/>
      <c r="B10" s="259"/>
      <c r="C10" s="25" t="s">
        <v>18</v>
      </c>
      <c r="D10" s="27"/>
      <c r="E10" s="10">
        <f>F5</f>
        <v>2019</v>
      </c>
      <c r="F10" s="25" t="s">
        <v>19</v>
      </c>
      <c r="G10" s="27"/>
      <c r="H10" s="27"/>
      <c r="I10" s="27"/>
      <c r="J10" s="27"/>
      <c r="K10" s="9"/>
      <c r="L10" s="9"/>
      <c r="M10" s="9"/>
      <c r="N10" s="9"/>
    </row>
    <row r="11" spans="1:17" s="53" customFormat="1" ht="32.25" customHeight="1" x14ac:dyDescent="0.25">
      <c r="A11" s="17" t="s">
        <v>25</v>
      </c>
      <c r="B11" s="260" t="s">
        <v>1</v>
      </c>
      <c r="C11" s="261" t="s">
        <v>2</v>
      </c>
      <c r="D11" s="261" t="s">
        <v>3</v>
      </c>
      <c r="E11" s="261" t="s">
        <v>4</v>
      </c>
      <c r="F11" s="261" t="s">
        <v>5</v>
      </c>
      <c r="G11" s="261" t="s">
        <v>6</v>
      </c>
      <c r="H11" s="261" t="s">
        <v>7</v>
      </c>
      <c r="I11" s="261" t="s">
        <v>8</v>
      </c>
      <c r="J11" s="261" t="s">
        <v>9</v>
      </c>
      <c r="K11" s="261" t="s">
        <v>10</v>
      </c>
      <c r="L11" s="261" t="s">
        <v>11</v>
      </c>
      <c r="M11" s="261" t="s">
        <v>12</v>
      </c>
      <c r="N11" s="261" t="s">
        <v>13</v>
      </c>
      <c r="O11" s="262"/>
    </row>
    <row r="12" spans="1:17" s="53" customFormat="1" ht="15" hidden="1" customHeight="1" x14ac:dyDescent="0.2">
      <c r="A12" s="263"/>
      <c r="B12" s="263"/>
      <c r="C12" s="263">
        <v>1</v>
      </c>
      <c r="D12" s="263">
        <v>2</v>
      </c>
      <c r="E12" s="263">
        <v>3</v>
      </c>
      <c r="F12" s="263">
        <v>4</v>
      </c>
      <c r="G12" s="263">
        <v>5</v>
      </c>
      <c r="H12" s="263">
        <v>6</v>
      </c>
      <c r="I12" s="263">
        <v>7</v>
      </c>
      <c r="J12" s="263">
        <v>8</v>
      </c>
      <c r="K12" s="263">
        <v>9</v>
      </c>
      <c r="L12" s="263">
        <v>10</v>
      </c>
      <c r="M12" s="263">
        <v>11</v>
      </c>
      <c r="N12" s="263">
        <v>12</v>
      </c>
      <c r="O12" s="262"/>
    </row>
    <row r="13" spans="1:17" s="53" customFormat="1" ht="15.75" x14ac:dyDescent="0.25">
      <c r="A13" s="14">
        <v>29992</v>
      </c>
      <c r="B13" s="264">
        <f t="shared" ref="B13:B48" si="0">ROUND(VLOOKUP(A13,$A$66:$C$104,$A$64,0),0)</f>
        <v>27499</v>
      </c>
      <c r="C13" s="265">
        <f t="shared" ref="C13:N34" si="1">ROUND(G66,0)</f>
        <v>27706</v>
      </c>
      <c r="D13" s="265">
        <f t="shared" si="1"/>
        <v>27912</v>
      </c>
      <c r="E13" s="265">
        <f t="shared" si="1"/>
        <v>28119</v>
      </c>
      <c r="F13" s="265">
        <f t="shared" si="1"/>
        <v>28330</v>
      </c>
      <c r="G13" s="265">
        <f t="shared" si="1"/>
        <v>28541</v>
      </c>
      <c r="H13" s="265">
        <f t="shared" si="1"/>
        <v>28751</v>
      </c>
      <c r="I13" s="265">
        <f t="shared" si="1"/>
        <v>28967</v>
      </c>
      <c r="J13" s="265">
        <f t="shared" si="1"/>
        <v>29182</v>
      </c>
      <c r="K13" s="265">
        <f t="shared" si="1"/>
        <v>29398</v>
      </c>
      <c r="L13" s="265">
        <f t="shared" si="1"/>
        <v>29618</v>
      </c>
      <c r="M13" s="265">
        <f t="shared" si="1"/>
        <v>29838</v>
      </c>
      <c r="N13" s="265">
        <f t="shared" si="1"/>
        <v>30059</v>
      </c>
      <c r="O13" s="1"/>
      <c r="Q13" s="266"/>
    </row>
    <row r="14" spans="1:17" s="53" customFormat="1" ht="15.75" x14ac:dyDescent="0.25">
      <c r="A14" s="14">
        <v>30326</v>
      </c>
      <c r="B14" s="264">
        <f t="shared" si="0"/>
        <v>24576</v>
      </c>
      <c r="C14" s="265">
        <f t="shared" si="1"/>
        <v>24761</v>
      </c>
      <c r="D14" s="265">
        <f t="shared" si="1"/>
        <v>24947</v>
      </c>
      <c r="E14" s="265">
        <f t="shared" si="1"/>
        <v>25132</v>
      </c>
      <c r="F14" s="265">
        <f t="shared" si="1"/>
        <v>25321</v>
      </c>
      <c r="G14" s="265">
        <f t="shared" si="1"/>
        <v>25510</v>
      </c>
      <c r="H14" s="265">
        <f t="shared" si="1"/>
        <v>25700</v>
      </c>
      <c r="I14" s="265">
        <f t="shared" si="1"/>
        <v>25893</v>
      </c>
      <c r="J14" s="265">
        <f t="shared" si="1"/>
        <v>26086</v>
      </c>
      <c r="K14" s="265">
        <f t="shared" si="1"/>
        <v>26280</v>
      </c>
      <c r="L14" s="265">
        <f t="shared" si="1"/>
        <v>26477</v>
      </c>
      <c r="M14" s="265">
        <f t="shared" si="1"/>
        <v>26675</v>
      </c>
      <c r="N14" s="265">
        <f t="shared" si="1"/>
        <v>26873</v>
      </c>
      <c r="O14" s="1"/>
    </row>
    <row r="15" spans="1:17" s="53" customFormat="1" ht="15.75" x14ac:dyDescent="0.25">
      <c r="A15" s="14">
        <v>30691</v>
      </c>
      <c r="B15" s="264">
        <f t="shared" si="0"/>
        <v>21969</v>
      </c>
      <c r="C15" s="265">
        <f t="shared" si="1"/>
        <v>22136</v>
      </c>
      <c r="D15" s="265">
        <f t="shared" si="1"/>
        <v>22302</v>
      </c>
      <c r="E15" s="265">
        <f t="shared" si="1"/>
        <v>22468</v>
      </c>
      <c r="F15" s="265">
        <f t="shared" si="1"/>
        <v>22638</v>
      </c>
      <c r="G15" s="265">
        <f t="shared" si="1"/>
        <v>22808</v>
      </c>
      <c r="H15" s="265">
        <f t="shared" si="1"/>
        <v>22978</v>
      </c>
      <c r="I15" s="265">
        <f t="shared" si="1"/>
        <v>23152</v>
      </c>
      <c r="J15" s="265">
        <f t="shared" si="1"/>
        <v>23325</v>
      </c>
      <c r="K15" s="265">
        <f t="shared" si="1"/>
        <v>23499</v>
      </c>
      <c r="L15" s="265">
        <f t="shared" si="1"/>
        <v>23676</v>
      </c>
      <c r="M15" s="265">
        <f t="shared" si="1"/>
        <v>23854</v>
      </c>
      <c r="N15" s="265">
        <f t="shared" si="1"/>
        <v>24031</v>
      </c>
      <c r="O15" s="1"/>
    </row>
    <row r="16" spans="1:17" s="53" customFormat="1" ht="15.75" x14ac:dyDescent="0.25">
      <c r="A16" s="14">
        <v>31057</v>
      </c>
      <c r="B16" s="264">
        <f t="shared" si="0"/>
        <v>19606</v>
      </c>
      <c r="C16" s="265">
        <f t="shared" si="1"/>
        <v>19755</v>
      </c>
      <c r="D16" s="265">
        <f t="shared" si="1"/>
        <v>19904</v>
      </c>
      <c r="E16" s="265">
        <f t="shared" si="1"/>
        <v>20054</v>
      </c>
      <c r="F16" s="265">
        <f t="shared" si="1"/>
        <v>20206</v>
      </c>
      <c r="G16" s="265">
        <f t="shared" si="1"/>
        <v>20358</v>
      </c>
      <c r="H16" s="265">
        <f t="shared" si="1"/>
        <v>20511</v>
      </c>
      <c r="I16" s="265">
        <f t="shared" si="1"/>
        <v>20667</v>
      </c>
      <c r="J16" s="265">
        <f t="shared" si="1"/>
        <v>20822</v>
      </c>
      <c r="K16" s="265">
        <f t="shared" si="1"/>
        <v>20978</v>
      </c>
      <c r="L16" s="265">
        <f t="shared" si="1"/>
        <v>21137</v>
      </c>
      <c r="M16" s="265">
        <f t="shared" si="1"/>
        <v>21296</v>
      </c>
      <c r="N16" s="265">
        <f t="shared" si="1"/>
        <v>21456</v>
      </c>
      <c r="O16" s="1"/>
    </row>
    <row r="17" spans="1:15" s="53" customFormat="1" ht="15.75" x14ac:dyDescent="0.25">
      <c r="A17" s="14">
        <v>31422</v>
      </c>
      <c r="B17" s="264">
        <f t="shared" si="0"/>
        <v>17495</v>
      </c>
      <c r="C17" s="265">
        <f t="shared" si="1"/>
        <v>17629</v>
      </c>
      <c r="D17" s="265">
        <f t="shared" si="1"/>
        <v>17763</v>
      </c>
      <c r="E17" s="265">
        <f t="shared" si="1"/>
        <v>17897</v>
      </c>
      <c r="F17" s="265">
        <f t="shared" si="1"/>
        <v>18034</v>
      </c>
      <c r="G17" s="265">
        <f t="shared" si="1"/>
        <v>18170</v>
      </c>
      <c r="H17" s="265">
        <f t="shared" si="1"/>
        <v>18307</v>
      </c>
      <c r="I17" s="265">
        <f t="shared" si="1"/>
        <v>18447</v>
      </c>
      <c r="J17" s="265">
        <f t="shared" si="1"/>
        <v>18587</v>
      </c>
      <c r="K17" s="265">
        <f t="shared" si="1"/>
        <v>18727</v>
      </c>
      <c r="L17" s="265">
        <f t="shared" si="1"/>
        <v>18869</v>
      </c>
      <c r="M17" s="265">
        <f t="shared" si="1"/>
        <v>19012</v>
      </c>
      <c r="N17" s="265">
        <f t="shared" si="1"/>
        <v>19155</v>
      </c>
      <c r="O17" s="1"/>
    </row>
    <row r="18" spans="1:15" s="53" customFormat="1" ht="15.75" x14ac:dyDescent="0.25">
      <c r="A18" s="14">
        <v>31787</v>
      </c>
      <c r="B18" s="264">
        <f t="shared" si="0"/>
        <v>15601</v>
      </c>
      <c r="C18" s="265">
        <f t="shared" si="1"/>
        <v>15721</v>
      </c>
      <c r="D18" s="265">
        <f t="shared" si="1"/>
        <v>15842</v>
      </c>
      <c r="E18" s="265">
        <f t="shared" si="1"/>
        <v>15962</v>
      </c>
      <c r="F18" s="265">
        <f t="shared" si="1"/>
        <v>16084</v>
      </c>
      <c r="G18" s="265">
        <f t="shared" si="1"/>
        <v>16207</v>
      </c>
      <c r="H18" s="265">
        <f t="shared" si="1"/>
        <v>16330</v>
      </c>
      <c r="I18" s="265">
        <f t="shared" si="1"/>
        <v>16455</v>
      </c>
      <c r="J18" s="265">
        <f t="shared" si="1"/>
        <v>16581</v>
      </c>
      <c r="K18" s="265">
        <f t="shared" si="1"/>
        <v>16706</v>
      </c>
      <c r="L18" s="265">
        <f t="shared" si="1"/>
        <v>16835</v>
      </c>
      <c r="M18" s="265">
        <f t="shared" si="1"/>
        <v>16963</v>
      </c>
      <c r="N18" s="265">
        <f t="shared" si="1"/>
        <v>17091</v>
      </c>
      <c r="O18" s="267"/>
    </row>
    <row r="19" spans="1:15" s="53" customFormat="1" ht="15.75" x14ac:dyDescent="0.25">
      <c r="A19" s="14">
        <v>32152</v>
      </c>
      <c r="B19" s="264">
        <f t="shared" si="0"/>
        <v>13924</v>
      </c>
      <c r="C19" s="265">
        <f t="shared" si="1"/>
        <v>14032</v>
      </c>
      <c r="D19" s="265">
        <f t="shared" si="1"/>
        <v>14140</v>
      </c>
      <c r="E19" s="265">
        <f t="shared" si="1"/>
        <v>14248</v>
      </c>
      <c r="F19" s="265">
        <f t="shared" si="1"/>
        <v>14358</v>
      </c>
      <c r="G19" s="265">
        <f t="shared" si="1"/>
        <v>14469</v>
      </c>
      <c r="H19" s="265">
        <f t="shared" si="1"/>
        <v>14579</v>
      </c>
      <c r="I19" s="265">
        <f t="shared" si="1"/>
        <v>14692</v>
      </c>
      <c r="J19" s="265">
        <f t="shared" si="1"/>
        <v>14805</v>
      </c>
      <c r="K19" s="265">
        <f t="shared" si="1"/>
        <v>14917</v>
      </c>
      <c r="L19" s="265">
        <f t="shared" si="1"/>
        <v>15033</v>
      </c>
      <c r="M19" s="265">
        <f t="shared" si="1"/>
        <v>15148</v>
      </c>
      <c r="N19" s="265">
        <f t="shared" si="1"/>
        <v>15263</v>
      </c>
      <c r="O19" s="1"/>
    </row>
    <row r="20" spans="1:15" s="53" customFormat="1" ht="15.75" x14ac:dyDescent="0.25">
      <c r="A20" s="14">
        <v>32518</v>
      </c>
      <c r="B20" s="264">
        <f t="shared" si="0"/>
        <v>12395</v>
      </c>
      <c r="C20" s="265">
        <f t="shared" si="1"/>
        <v>12492</v>
      </c>
      <c r="D20" s="265">
        <f t="shared" si="1"/>
        <v>12589</v>
      </c>
      <c r="E20" s="265">
        <f t="shared" si="1"/>
        <v>12686</v>
      </c>
      <c r="F20" s="265">
        <f t="shared" si="1"/>
        <v>12785</v>
      </c>
      <c r="G20" s="265">
        <f t="shared" si="1"/>
        <v>12884</v>
      </c>
      <c r="H20" s="265">
        <f t="shared" si="1"/>
        <v>12983</v>
      </c>
      <c r="I20" s="265">
        <f t="shared" si="1"/>
        <v>13084</v>
      </c>
      <c r="J20" s="265">
        <f t="shared" si="1"/>
        <v>13185</v>
      </c>
      <c r="K20" s="265">
        <f t="shared" si="1"/>
        <v>13286</v>
      </c>
      <c r="L20" s="265">
        <f t="shared" si="1"/>
        <v>13390</v>
      </c>
      <c r="M20" s="265">
        <f t="shared" si="1"/>
        <v>13493</v>
      </c>
      <c r="N20" s="265">
        <f t="shared" si="1"/>
        <v>13596</v>
      </c>
      <c r="O20" s="1"/>
    </row>
    <row r="21" spans="1:15" s="53" customFormat="1" ht="15.75" x14ac:dyDescent="0.25">
      <c r="A21" s="14">
        <v>32874</v>
      </c>
      <c r="B21" s="264">
        <f t="shared" si="0"/>
        <v>12037</v>
      </c>
      <c r="C21" s="265">
        <f t="shared" si="1"/>
        <v>12131</v>
      </c>
      <c r="D21" s="265">
        <f t="shared" si="1"/>
        <v>12225</v>
      </c>
      <c r="E21" s="265">
        <f t="shared" si="1"/>
        <v>12319</v>
      </c>
      <c r="F21" s="265">
        <f t="shared" si="1"/>
        <v>12416</v>
      </c>
      <c r="G21" s="265">
        <f t="shared" si="1"/>
        <v>12512</v>
      </c>
      <c r="H21" s="265">
        <f t="shared" si="1"/>
        <v>12609</v>
      </c>
      <c r="I21" s="265">
        <f t="shared" si="1"/>
        <v>12707</v>
      </c>
      <c r="J21" s="265">
        <f t="shared" si="1"/>
        <v>12805</v>
      </c>
      <c r="K21" s="265">
        <f t="shared" si="1"/>
        <v>12904</v>
      </c>
      <c r="L21" s="265">
        <f t="shared" si="1"/>
        <v>13004</v>
      </c>
      <c r="M21" s="265">
        <f t="shared" si="1"/>
        <v>13105</v>
      </c>
      <c r="N21" s="265">
        <f t="shared" si="1"/>
        <v>13206</v>
      </c>
      <c r="O21" s="1"/>
    </row>
    <row r="22" spans="1:15" s="53" customFormat="1" ht="15.75" x14ac:dyDescent="0.25">
      <c r="A22" s="14">
        <v>33239</v>
      </c>
      <c r="B22" s="264">
        <f t="shared" si="0"/>
        <v>10724</v>
      </c>
      <c r="C22" s="265">
        <f t="shared" si="1"/>
        <v>10809</v>
      </c>
      <c r="D22" s="265">
        <f t="shared" si="1"/>
        <v>10894</v>
      </c>
      <c r="E22" s="265">
        <f t="shared" si="1"/>
        <v>10979</v>
      </c>
      <c r="F22" s="265">
        <f t="shared" si="1"/>
        <v>11065</v>
      </c>
      <c r="G22" s="265">
        <f t="shared" si="1"/>
        <v>11152</v>
      </c>
      <c r="H22" s="265">
        <f t="shared" si="1"/>
        <v>11238</v>
      </c>
      <c r="I22" s="265">
        <f t="shared" si="1"/>
        <v>11327</v>
      </c>
      <c r="J22" s="265">
        <f t="shared" si="1"/>
        <v>11415</v>
      </c>
      <c r="K22" s="265">
        <f t="shared" si="1"/>
        <v>11504</v>
      </c>
      <c r="L22" s="265">
        <f t="shared" si="1"/>
        <v>11594</v>
      </c>
      <c r="M22" s="265">
        <f t="shared" si="1"/>
        <v>11685</v>
      </c>
      <c r="N22" s="265">
        <f t="shared" si="1"/>
        <v>11775</v>
      </c>
      <c r="O22" s="1"/>
    </row>
    <row r="23" spans="1:15" s="53" customFormat="1" ht="15.75" x14ac:dyDescent="0.25">
      <c r="A23" s="14">
        <v>33604</v>
      </c>
      <c r="B23" s="264">
        <f t="shared" si="0"/>
        <v>9551</v>
      </c>
      <c r="C23" s="265">
        <f t="shared" si="1"/>
        <v>9627</v>
      </c>
      <c r="D23" s="265">
        <f t="shared" si="1"/>
        <v>9703</v>
      </c>
      <c r="E23" s="265">
        <f t="shared" si="1"/>
        <v>9780</v>
      </c>
      <c r="F23" s="265">
        <f t="shared" si="1"/>
        <v>9858</v>
      </c>
      <c r="G23" s="265">
        <f t="shared" si="1"/>
        <v>9935</v>
      </c>
      <c r="H23" s="265">
        <f t="shared" si="1"/>
        <v>10013</v>
      </c>
      <c r="I23" s="265">
        <f t="shared" si="1"/>
        <v>10093</v>
      </c>
      <c r="J23" s="265">
        <f t="shared" si="1"/>
        <v>10173</v>
      </c>
      <c r="K23" s="265">
        <f t="shared" si="1"/>
        <v>10252</v>
      </c>
      <c r="L23" s="265">
        <f t="shared" si="1"/>
        <v>10334</v>
      </c>
      <c r="M23" s="265">
        <f t="shared" si="1"/>
        <v>10415</v>
      </c>
      <c r="N23" s="265">
        <f t="shared" si="1"/>
        <v>10497</v>
      </c>
      <c r="O23" s="1"/>
    </row>
    <row r="24" spans="1:15" s="53" customFormat="1" ht="15.75" x14ac:dyDescent="0.25">
      <c r="A24" s="14">
        <v>33970</v>
      </c>
      <c r="B24" s="264">
        <f t="shared" si="0"/>
        <v>8520</v>
      </c>
      <c r="C24" s="265">
        <f t="shared" si="1"/>
        <v>8589</v>
      </c>
      <c r="D24" s="265">
        <f t="shared" si="1"/>
        <v>8658</v>
      </c>
      <c r="E24" s="265">
        <f t="shared" si="1"/>
        <v>8727</v>
      </c>
      <c r="F24" s="265">
        <f t="shared" si="1"/>
        <v>8797</v>
      </c>
      <c r="G24" s="265">
        <f t="shared" si="1"/>
        <v>8867</v>
      </c>
      <c r="H24" s="265">
        <f t="shared" si="1"/>
        <v>8938</v>
      </c>
      <c r="I24" s="265">
        <f t="shared" si="1"/>
        <v>9009</v>
      </c>
      <c r="J24" s="265">
        <f t="shared" si="1"/>
        <v>9081</v>
      </c>
      <c r="K24" s="265">
        <f t="shared" si="1"/>
        <v>9153</v>
      </c>
      <c r="L24" s="265">
        <f t="shared" si="1"/>
        <v>9227</v>
      </c>
      <c r="M24" s="265">
        <f t="shared" si="1"/>
        <v>9300</v>
      </c>
      <c r="N24" s="265">
        <f t="shared" si="1"/>
        <v>9373</v>
      </c>
      <c r="O24" s="1"/>
    </row>
    <row r="25" spans="1:15" s="53" customFormat="1" ht="15.75" x14ac:dyDescent="0.25">
      <c r="A25" s="14">
        <v>34335</v>
      </c>
      <c r="B25" s="264">
        <f t="shared" si="0"/>
        <v>7592</v>
      </c>
      <c r="C25" s="265">
        <f t="shared" si="1"/>
        <v>7654</v>
      </c>
      <c r="D25" s="265">
        <f t="shared" si="1"/>
        <v>7716</v>
      </c>
      <c r="E25" s="265">
        <f t="shared" si="1"/>
        <v>7778</v>
      </c>
      <c r="F25" s="265">
        <f t="shared" si="1"/>
        <v>7841</v>
      </c>
      <c r="G25" s="265">
        <f t="shared" si="1"/>
        <v>7905</v>
      </c>
      <c r="H25" s="265">
        <f t="shared" si="1"/>
        <v>7968</v>
      </c>
      <c r="I25" s="265">
        <f t="shared" si="1"/>
        <v>8033</v>
      </c>
      <c r="J25" s="265">
        <f t="shared" si="1"/>
        <v>8098</v>
      </c>
      <c r="K25" s="265">
        <f t="shared" si="1"/>
        <v>8163</v>
      </c>
      <c r="L25" s="265">
        <f t="shared" si="1"/>
        <v>8229</v>
      </c>
      <c r="M25" s="265">
        <f t="shared" si="1"/>
        <v>8295</v>
      </c>
      <c r="N25" s="265">
        <f t="shared" si="1"/>
        <v>8361</v>
      </c>
      <c r="O25" s="1"/>
    </row>
    <row r="26" spans="1:15" s="53" customFormat="1" ht="15.75" x14ac:dyDescent="0.25">
      <c r="A26" s="14">
        <v>34700</v>
      </c>
      <c r="B26" s="264">
        <f t="shared" si="0"/>
        <v>6778</v>
      </c>
      <c r="C26" s="265">
        <f t="shared" si="1"/>
        <v>6834</v>
      </c>
      <c r="D26" s="265">
        <f t="shared" si="1"/>
        <v>6890</v>
      </c>
      <c r="E26" s="265">
        <f t="shared" si="1"/>
        <v>6947</v>
      </c>
      <c r="F26" s="265">
        <f t="shared" si="1"/>
        <v>7004</v>
      </c>
      <c r="G26" s="265">
        <f t="shared" si="1"/>
        <v>7061</v>
      </c>
      <c r="H26" s="265">
        <f t="shared" si="1"/>
        <v>7119</v>
      </c>
      <c r="I26" s="265">
        <f t="shared" si="1"/>
        <v>7177</v>
      </c>
      <c r="J26" s="265">
        <f t="shared" si="1"/>
        <v>7236</v>
      </c>
      <c r="K26" s="265">
        <f t="shared" si="1"/>
        <v>7295</v>
      </c>
      <c r="L26" s="265">
        <f t="shared" si="1"/>
        <v>7355</v>
      </c>
      <c r="M26" s="265">
        <f t="shared" si="1"/>
        <v>7415</v>
      </c>
      <c r="N26" s="265">
        <f t="shared" si="1"/>
        <v>7475</v>
      </c>
      <c r="O26" s="1"/>
    </row>
    <row r="27" spans="1:15" s="53" customFormat="1" ht="15.75" x14ac:dyDescent="0.25">
      <c r="A27" s="14">
        <v>35065</v>
      </c>
      <c r="B27" s="264">
        <f t="shared" si="0"/>
        <v>6051</v>
      </c>
      <c r="C27" s="265">
        <f t="shared" si="1"/>
        <v>6102</v>
      </c>
      <c r="D27" s="265">
        <f t="shared" si="1"/>
        <v>6153</v>
      </c>
      <c r="E27" s="265">
        <f t="shared" si="1"/>
        <v>6204</v>
      </c>
      <c r="F27" s="265">
        <f t="shared" si="1"/>
        <v>6256</v>
      </c>
      <c r="G27" s="265">
        <f t="shared" si="1"/>
        <v>6308</v>
      </c>
      <c r="H27" s="265">
        <f t="shared" si="1"/>
        <v>6360</v>
      </c>
      <c r="I27" s="265">
        <f t="shared" si="1"/>
        <v>6413</v>
      </c>
      <c r="J27" s="265">
        <f t="shared" si="1"/>
        <v>6466</v>
      </c>
      <c r="K27" s="265">
        <f t="shared" si="1"/>
        <v>6519</v>
      </c>
      <c r="L27" s="265">
        <f t="shared" si="1"/>
        <v>6574</v>
      </c>
      <c r="M27" s="265">
        <f t="shared" si="1"/>
        <v>6628</v>
      </c>
      <c r="N27" s="265">
        <f t="shared" si="1"/>
        <v>6682</v>
      </c>
      <c r="O27" s="1"/>
    </row>
    <row r="28" spans="1:15" s="53" customFormat="1" ht="15.75" x14ac:dyDescent="0.25">
      <c r="A28" s="14">
        <v>35431</v>
      </c>
      <c r="B28" s="264">
        <f t="shared" si="0"/>
        <v>5398</v>
      </c>
      <c r="C28" s="265">
        <f t="shared" si="1"/>
        <v>5444</v>
      </c>
      <c r="D28" s="265">
        <f t="shared" si="1"/>
        <v>5490</v>
      </c>
      <c r="E28" s="265">
        <f t="shared" si="1"/>
        <v>5537</v>
      </c>
      <c r="F28" s="265">
        <f t="shared" si="1"/>
        <v>5584</v>
      </c>
      <c r="G28" s="265">
        <f t="shared" si="1"/>
        <v>5631</v>
      </c>
      <c r="H28" s="265">
        <f t="shared" si="1"/>
        <v>5678</v>
      </c>
      <c r="I28" s="265">
        <f t="shared" si="1"/>
        <v>5726</v>
      </c>
      <c r="J28" s="265">
        <f t="shared" si="1"/>
        <v>5775</v>
      </c>
      <c r="K28" s="265">
        <f t="shared" si="1"/>
        <v>5823</v>
      </c>
      <c r="L28" s="265">
        <f t="shared" si="1"/>
        <v>5872</v>
      </c>
      <c r="M28" s="265">
        <f t="shared" si="1"/>
        <v>5921</v>
      </c>
      <c r="N28" s="265">
        <f t="shared" si="1"/>
        <v>5971</v>
      </c>
      <c r="O28" s="1"/>
    </row>
    <row r="29" spans="1:15" s="53" customFormat="1" ht="15.75" x14ac:dyDescent="0.25">
      <c r="A29" s="14">
        <v>35796</v>
      </c>
      <c r="B29" s="264">
        <f t="shared" si="0"/>
        <v>4825</v>
      </c>
      <c r="C29" s="265">
        <f t="shared" si="1"/>
        <v>4867</v>
      </c>
      <c r="D29" s="265">
        <f t="shared" si="1"/>
        <v>4909</v>
      </c>
      <c r="E29" s="265">
        <f t="shared" si="1"/>
        <v>4951</v>
      </c>
      <c r="F29" s="265">
        <f t="shared" si="1"/>
        <v>4994</v>
      </c>
      <c r="G29" s="265">
        <f t="shared" si="1"/>
        <v>5037</v>
      </c>
      <c r="H29" s="265">
        <f t="shared" si="1"/>
        <v>5080</v>
      </c>
      <c r="I29" s="265">
        <f t="shared" si="1"/>
        <v>5124</v>
      </c>
      <c r="J29" s="265">
        <f t="shared" si="1"/>
        <v>5168</v>
      </c>
      <c r="K29" s="265">
        <f t="shared" si="1"/>
        <v>5212</v>
      </c>
      <c r="L29" s="265">
        <f t="shared" si="1"/>
        <v>5257</v>
      </c>
      <c r="M29" s="265">
        <f t="shared" si="1"/>
        <v>5302</v>
      </c>
      <c r="N29" s="265">
        <f t="shared" si="1"/>
        <v>5346</v>
      </c>
      <c r="O29" s="1"/>
    </row>
    <row r="30" spans="1:15" s="53" customFormat="1" ht="15.75" x14ac:dyDescent="0.25">
      <c r="A30" s="14">
        <v>36161</v>
      </c>
      <c r="B30" s="264">
        <f t="shared" si="0"/>
        <v>4313</v>
      </c>
      <c r="C30" s="265">
        <f t="shared" si="1"/>
        <v>4351</v>
      </c>
      <c r="D30" s="265">
        <f t="shared" si="1"/>
        <v>4389</v>
      </c>
      <c r="E30" s="265">
        <f t="shared" si="1"/>
        <v>4428</v>
      </c>
      <c r="F30" s="265">
        <f t="shared" si="1"/>
        <v>4467</v>
      </c>
      <c r="G30" s="265">
        <f t="shared" si="1"/>
        <v>4506</v>
      </c>
      <c r="H30" s="265">
        <f t="shared" si="1"/>
        <v>4545</v>
      </c>
      <c r="I30" s="265">
        <f t="shared" si="1"/>
        <v>4585</v>
      </c>
      <c r="J30" s="265">
        <f t="shared" si="1"/>
        <v>4625</v>
      </c>
      <c r="K30" s="265">
        <f t="shared" si="1"/>
        <v>4665</v>
      </c>
      <c r="L30" s="265">
        <f t="shared" si="1"/>
        <v>4706</v>
      </c>
      <c r="M30" s="265">
        <f t="shared" si="1"/>
        <v>4747</v>
      </c>
      <c r="N30" s="265">
        <f t="shared" si="1"/>
        <v>4788</v>
      </c>
      <c r="O30" s="1"/>
    </row>
    <row r="31" spans="1:15" s="53" customFormat="1" ht="15.75" x14ac:dyDescent="0.25">
      <c r="A31" s="14">
        <v>36526</v>
      </c>
      <c r="B31" s="264">
        <f t="shared" si="0"/>
        <v>3866</v>
      </c>
      <c r="C31" s="265">
        <f t="shared" si="1"/>
        <v>3901</v>
      </c>
      <c r="D31" s="265">
        <f t="shared" si="1"/>
        <v>3936</v>
      </c>
      <c r="E31" s="265">
        <f t="shared" si="1"/>
        <v>3972</v>
      </c>
      <c r="F31" s="265">
        <f t="shared" si="1"/>
        <v>4007</v>
      </c>
      <c r="G31" s="265">
        <f t="shared" si="1"/>
        <v>4043</v>
      </c>
      <c r="H31" s="265">
        <f t="shared" si="1"/>
        <v>4079</v>
      </c>
      <c r="I31" s="265">
        <f t="shared" si="1"/>
        <v>4116</v>
      </c>
      <c r="J31" s="265">
        <f t="shared" si="1"/>
        <v>4152</v>
      </c>
      <c r="K31" s="265">
        <f t="shared" si="1"/>
        <v>4189</v>
      </c>
      <c r="L31" s="265">
        <f t="shared" si="1"/>
        <v>4226</v>
      </c>
      <c r="M31" s="265">
        <f t="shared" si="1"/>
        <v>4264</v>
      </c>
      <c r="N31" s="265">
        <f t="shared" si="1"/>
        <v>4301</v>
      </c>
      <c r="O31" s="1"/>
    </row>
    <row r="32" spans="1:15" s="53" customFormat="1" ht="15.75" x14ac:dyDescent="0.25">
      <c r="A32" s="14">
        <v>36892</v>
      </c>
      <c r="B32" s="264">
        <f t="shared" si="0"/>
        <v>3459</v>
      </c>
      <c r="C32" s="265">
        <f t="shared" si="1"/>
        <v>3491</v>
      </c>
      <c r="D32" s="265">
        <f t="shared" si="1"/>
        <v>3524</v>
      </c>
      <c r="E32" s="265">
        <f t="shared" si="1"/>
        <v>3556</v>
      </c>
      <c r="F32" s="265">
        <f t="shared" si="1"/>
        <v>3589</v>
      </c>
      <c r="G32" s="265">
        <f t="shared" si="1"/>
        <v>3621</v>
      </c>
      <c r="H32" s="265">
        <f t="shared" si="1"/>
        <v>3654</v>
      </c>
      <c r="I32" s="265">
        <f t="shared" si="1"/>
        <v>3688</v>
      </c>
      <c r="J32" s="265">
        <f t="shared" si="1"/>
        <v>3721</v>
      </c>
      <c r="K32" s="265">
        <f t="shared" si="1"/>
        <v>3755</v>
      </c>
      <c r="L32" s="265">
        <f t="shared" si="1"/>
        <v>3789</v>
      </c>
      <c r="M32" s="265">
        <f t="shared" si="1"/>
        <v>3823</v>
      </c>
      <c r="N32" s="265">
        <f t="shared" si="1"/>
        <v>3858</v>
      </c>
      <c r="O32" s="1"/>
    </row>
    <row r="33" spans="1:15" s="53" customFormat="1" ht="15.75" x14ac:dyDescent="0.25">
      <c r="A33" s="14">
        <v>37257</v>
      </c>
      <c r="B33" s="264">
        <f t="shared" si="0"/>
        <v>3101</v>
      </c>
      <c r="C33" s="265">
        <f t="shared" si="1"/>
        <v>3131</v>
      </c>
      <c r="D33" s="265">
        <f t="shared" si="1"/>
        <v>3160</v>
      </c>
      <c r="E33" s="265">
        <f t="shared" si="1"/>
        <v>3190</v>
      </c>
      <c r="F33" s="265">
        <f t="shared" si="1"/>
        <v>3220</v>
      </c>
      <c r="G33" s="265">
        <f t="shared" si="1"/>
        <v>3250</v>
      </c>
      <c r="H33" s="265">
        <f t="shared" si="1"/>
        <v>3280</v>
      </c>
      <c r="I33" s="265">
        <f t="shared" si="1"/>
        <v>3311</v>
      </c>
      <c r="J33" s="265">
        <f t="shared" si="1"/>
        <v>3342</v>
      </c>
      <c r="K33" s="265">
        <f t="shared" si="1"/>
        <v>3373</v>
      </c>
      <c r="L33" s="265">
        <f t="shared" si="1"/>
        <v>3404</v>
      </c>
      <c r="M33" s="265">
        <f t="shared" si="1"/>
        <v>3436</v>
      </c>
      <c r="N33" s="265">
        <f t="shared" si="1"/>
        <v>3467</v>
      </c>
      <c r="O33" s="1"/>
    </row>
    <row r="34" spans="1:15" s="53" customFormat="1" ht="15.75" x14ac:dyDescent="0.25">
      <c r="A34" s="14">
        <v>37622</v>
      </c>
      <c r="B34" s="264">
        <f t="shared" si="0"/>
        <v>2773</v>
      </c>
      <c r="C34" s="265">
        <f t="shared" si="1"/>
        <v>2800</v>
      </c>
      <c r="D34" s="265">
        <f t="shared" si="1"/>
        <v>2828</v>
      </c>
      <c r="E34" s="265">
        <f t="shared" si="1"/>
        <v>2855</v>
      </c>
      <c r="F34" s="265">
        <f t="shared" ref="F34:N48" si="2">ROUND(J87,0)</f>
        <v>2882</v>
      </c>
      <c r="G34" s="265">
        <f t="shared" si="2"/>
        <v>2910</v>
      </c>
      <c r="H34" s="265">
        <f t="shared" si="2"/>
        <v>2938</v>
      </c>
      <c r="I34" s="265">
        <f t="shared" si="2"/>
        <v>2966</v>
      </c>
      <c r="J34" s="265">
        <f t="shared" si="2"/>
        <v>2995</v>
      </c>
      <c r="K34" s="265">
        <f t="shared" si="2"/>
        <v>3023</v>
      </c>
      <c r="L34" s="265">
        <f t="shared" si="2"/>
        <v>3052</v>
      </c>
      <c r="M34" s="265">
        <f t="shared" si="2"/>
        <v>3081</v>
      </c>
      <c r="N34" s="265">
        <f t="shared" si="2"/>
        <v>3110</v>
      </c>
      <c r="O34" s="1"/>
    </row>
    <row r="35" spans="1:15" s="53" customFormat="1" ht="15.75" x14ac:dyDescent="0.25">
      <c r="A35" s="14">
        <v>37987</v>
      </c>
      <c r="B35" s="264">
        <f t="shared" si="0"/>
        <v>2476</v>
      </c>
      <c r="C35" s="265">
        <f t="shared" ref="C35:E48" si="3">ROUND(G88,0)</f>
        <v>2501</v>
      </c>
      <c r="D35" s="265">
        <f t="shared" si="3"/>
        <v>2526</v>
      </c>
      <c r="E35" s="265">
        <f t="shared" si="3"/>
        <v>2551</v>
      </c>
      <c r="F35" s="265">
        <f t="shared" si="2"/>
        <v>2577</v>
      </c>
      <c r="G35" s="265">
        <f t="shared" si="2"/>
        <v>2602</v>
      </c>
      <c r="H35" s="265">
        <f t="shared" si="2"/>
        <v>2628</v>
      </c>
      <c r="I35" s="265">
        <f t="shared" si="2"/>
        <v>2654</v>
      </c>
      <c r="J35" s="265">
        <f t="shared" si="2"/>
        <v>2680</v>
      </c>
      <c r="K35" s="265">
        <f t="shared" si="2"/>
        <v>2706</v>
      </c>
      <c r="L35" s="265">
        <f t="shared" si="2"/>
        <v>2733</v>
      </c>
      <c r="M35" s="265">
        <f t="shared" si="2"/>
        <v>2759</v>
      </c>
      <c r="N35" s="265">
        <f t="shared" si="2"/>
        <v>2786</v>
      </c>
      <c r="O35" s="1"/>
    </row>
    <row r="36" spans="1:15" s="53" customFormat="1" ht="15.75" x14ac:dyDescent="0.25">
      <c r="A36" s="14">
        <v>38353</v>
      </c>
      <c r="B36" s="264">
        <f t="shared" si="0"/>
        <v>2202</v>
      </c>
      <c r="C36" s="265">
        <f t="shared" si="3"/>
        <v>2225</v>
      </c>
      <c r="D36" s="265">
        <f t="shared" si="3"/>
        <v>2248</v>
      </c>
      <c r="E36" s="265">
        <f t="shared" si="3"/>
        <v>2271</v>
      </c>
      <c r="F36" s="265">
        <f t="shared" si="2"/>
        <v>2294</v>
      </c>
      <c r="G36" s="265">
        <f t="shared" si="2"/>
        <v>2318</v>
      </c>
      <c r="H36" s="265">
        <f t="shared" si="2"/>
        <v>2341</v>
      </c>
      <c r="I36" s="265">
        <f t="shared" si="2"/>
        <v>2365</v>
      </c>
      <c r="J36" s="265">
        <f t="shared" si="2"/>
        <v>2389</v>
      </c>
      <c r="K36" s="265">
        <f t="shared" si="2"/>
        <v>2414</v>
      </c>
      <c r="L36" s="265">
        <f t="shared" si="2"/>
        <v>2438</v>
      </c>
      <c r="M36" s="265">
        <f t="shared" si="2"/>
        <v>2463</v>
      </c>
      <c r="N36" s="265">
        <f t="shared" si="2"/>
        <v>2487</v>
      </c>
      <c r="O36" s="1"/>
    </row>
    <row r="37" spans="1:15" s="53" customFormat="1" ht="15.75" x14ac:dyDescent="0.25">
      <c r="A37" s="14">
        <v>38718</v>
      </c>
      <c r="B37" s="264">
        <f t="shared" si="0"/>
        <v>1948</v>
      </c>
      <c r="C37" s="265">
        <f t="shared" si="3"/>
        <v>1969</v>
      </c>
      <c r="D37" s="265">
        <f t="shared" si="3"/>
        <v>1990</v>
      </c>
      <c r="E37" s="265">
        <f t="shared" si="3"/>
        <v>2012</v>
      </c>
      <c r="F37" s="265">
        <f t="shared" si="2"/>
        <v>2033</v>
      </c>
      <c r="G37" s="265">
        <f t="shared" si="2"/>
        <v>2055</v>
      </c>
      <c r="H37" s="265">
        <f t="shared" si="2"/>
        <v>2076</v>
      </c>
      <c r="I37" s="265">
        <f t="shared" si="2"/>
        <v>2099</v>
      </c>
      <c r="J37" s="265">
        <f t="shared" si="2"/>
        <v>2121</v>
      </c>
      <c r="K37" s="265">
        <f t="shared" si="2"/>
        <v>2143</v>
      </c>
      <c r="L37" s="265">
        <f t="shared" si="2"/>
        <v>2165</v>
      </c>
      <c r="M37" s="265">
        <f t="shared" si="2"/>
        <v>2188</v>
      </c>
      <c r="N37" s="265">
        <f t="shared" si="2"/>
        <v>2211</v>
      </c>
      <c r="O37" s="1"/>
    </row>
    <row r="38" spans="1:15" s="53" customFormat="1" ht="15.75" x14ac:dyDescent="0.25">
      <c r="A38" s="14">
        <v>39083</v>
      </c>
      <c r="B38" s="264">
        <f t="shared" si="0"/>
        <v>1718</v>
      </c>
      <c r="C38" s="265">
        <f t="shared" si="3"/>
        <v>1738</v>
      </c>
      <c r="D38" s="265">
        <f t="shared" si="3"/>
        <v>1757</v>
      </c>
      <c r="E38" s="265">
        <f t="shared" si="3"/>
        <v>1777</v>
      </c>
      <c r="F38" s="265">
        <f t="shared" si="2"/>
        <v>1797</v>
      </c>
      <c r="G38" s="265">
        <f t="shared" si="2"/>
        <v>1817</v>
      </c>
      <c r="H38" s="265">
        <f t="shared" si="2"/>
        <v>1837</v>
      </c>
      <c r="I38" s="265">
        <f t="shared" si="2"/>
        <v>1857</v>
      </c>
      <c r="J38" s="265">
        <f t="shared" si="2"/>
        <v>1878</v>
      </c>
      <c r="K38" s="265">
        <f t="shared" si="2"/>
        <v>1898</v>
      </c>
      <c r="L38" s="265">
        <f t="shared" si="2"/>
        <v>1919</v>
      </c>
      <c r="M38" s="265">
        <f t="shared" si="2"/>
        <v>1939</v>
      </c>
      <c r="N38" s="265">
        <f t="shared" si="2"/>
        <v>1960</v>
      </c>
      <c r="O38" s="1"/>
    </row>
    <row r="39" spans="1:15" s="53" customFormat="1" ht="15.75" x14ac:dyDescent="0.25">
      <c r="A39" s="14">
        <v>39448</v>
      </c>
      <c r="B39" s="264">
        <f t="shared" si="0"/>
        <v>1503</v>
      </c>
      <c r="C39" s="265">
        <f t="shared" si="3"/>
        <v>1521</v>
      </c>
      <c r="D39" s="265">
        <f t="shared" si="3"/>
        <v>1539</v>
      </c>
      <c r="E39" s="265">
        <f t="shared" si="3"/>
        <v>1557</v>
      </c>
      <c r="F39" s="265">
        <f t="shared" si="2"/>
        <v>1575</v>
      </c>
      <c r="G39" s="265">
        <f t="shared" si="2"/>
        <v>1593</v>
      </c>
      <c r="H39" s="265">
        <f t="shared" si="2"/>
        <v>1612</v>
      </c>
      <c r="I39" s="265">
        <f t="shared" si="2"/>
        <v>1630</v>
      </c>
      <c r="J39" s="265">
        <f t="shared" si="2"/>
        <v>1649</v>
      </c>
      <c r="K39" s="265">
        <f t="shared" si="2"/>
        <v>1668</v>
      </c>
      <c r="L39" s="265">
        <f t="shared" si="2"/>
        <v>1687</v>
      </c>
      <c r="M39" s="265">
        <f t="shared" si="2"/>
        <v>1706</v>
      </c>
      <c r="N39" s="265">
        <f t="shared" si="2"/>
        <v>1725</v>
      </c>
      <c r="O39" s="1"/>
    </row>
    <row r="40" spans="1:15" s="53" customFormat="1" ht="15.75" x14ac:dyDescent="0.25">
      <c r="A40" s="14">
        <v>39814</v>
      </c>
      <c r="B40" s="264">
        <f t="shared" si="0"/>
        <v>1300</v>
      </c>
      <c r="C40" s="265">
        <f t="shared" si="3"/>
        <v>1317</v>
      </c>
      <c r="D40" s="265">
        <f t="shared" si="3"/>
        <v>1333</v>
      </c>
      <c r="E40" s="265">
        <f t="shared" si="3"/>
        <v>1350</v>
      </c>
      <c r="F40" s="265">
        <f t="shared" si="2"/>
        <v>1366</v>
      </c>
      <c r="G40" s="265">
        <f t="shared" si="2"/>
        <v>1383</v>
      </c>
      <c r="H40" s="265">
        <f t="shared" si="2"/>
        <v>1400</v>
      </c>
      <c r="I40" s="265">
        <f t="shared" si="2"/>
        <v>1417</v>
      </c>
      <c r="J40" s="265">
        <f t="shared" si="2"/>
        <v>1434</v>
      </c>
      <c r="K40" s="265">
        <f t="shared" si="2"/>
        <v>1452</v>
      </c>
      <c r="L40" s="265">
        <f t="shared" si="2"/>
        <v>1469</v>
      </c>
      <c r="M40" s="265">
        <f t="shared" si="2"/>
        <v>1487</v>
      </c>
      <c r="N40" s="265">
        <f t="shared" si="2"/>
        <v>1504</v>
      </c>
      <c r="O40" s="1"/>
    </row>
    <row r="41" spans="1:15" s="53" customFormat="1" ht="15.75" x14ac:dyDescent="0.25">
      <c r="A41" s="14">
        <v>40179</v>
      </c>
      <c r="B41" s="264">
        <f t="shared" si="0"/>
        <v>1119</v>
      </c>
      <c r="C41" s="265">
        <f t="shared" si="3"/>
        <v>1134</v>
      </c>
      <c r="D41" s="265">
        <f t="shared" si="3"/>
        <v>1149</v>
      </c>
      <c r="E41" s="265">
        <f t="shared" si="3"/>
        <v>1165</v>
      </c>
      <c r="F41" s="265">
        <f t="shared" si="2"/>
        <v>1180</v>
      </c>
      <c r="G41" s="265">
        <f t="shared" si="2"/>
        <v>1195</v>
      </c>
      <c r="H41" s="265">
        <f t="shared" si="2"/>
        <v>1211</v>
      </c>
      <c r="I41" s="265">
        <f t="shared" si="2"/>
        <v>1227</v>
      </c>
      <c r="J41" s="265">
        <f t="shared" si="2"/>
        <v>1243</v>
      </c>
      <c r="K41" s="265">
        <f t="shared" si="2"/>
        <v>1259</v>
      </c>
      <c r="L41" s="265">
        <f t="shared" si="2"/>
        <v>1275</v>
      </c>
      <c r="M41" s="265">
        <f t="shared" si="2"/>
        <v>1291</v>
      </c>
      <c r="N41" s="265">
        <f t="shared" si="2"/>
        <v>1307</v>
      </c>
      <c r="O41" s="1"/>
    </row>
    <row r="42" spans="1:15" s="53" customFormat="1" ht="15.75" x14ac:dyDescent="0.25">
      <c r="A42" s="14">
        <v>40544</v>
      </c>
      <c r="B42" s="264">
        <f t="shared" si="0"/>
        <v>949</v>
      </c>
      <c r="C42" s="265">
        <f t="shared" si="3"/>
        <v>963</v>
      </c>
      <c r="D42" s="265">
        <f t="shared" si="3"/>
        <v>977</v>
      </c>
      <c r="E42" s="265">
        <f t="shared" si="3"/>
        <v>991</v>
      </c>
      <c r="F42" s="265">
        <f t="shared" si="2"/>
        <v>1005</v>
      </c>
      <c r="G42" s="265">
        <f t="shared" si="2"/>
        <v>1020</v>
      </c>
      <c r="H42" s="265">
        <f t="shared" si="2"/>
        <v>1034</v>
      </c>
      <c r="I42" s="265">
        <f t="shared" si="2"/>
        <v>1048</v>
      </c>
      <c r="J42" s="265">
        <f t="shared" si="2"/>
        <v>1063</v>
      </c>
      <c r="K42" s="265">
        <f t="shared" si="2"/>
        <v>1078</v>
      </c>
      <c r="L42" s="265">
        <f t="shared" si="2"/>
        <v>1092</v>
      </c>
      <c r="M42" s="265">
        <f t="shared" si="2"/>
        <v>1107</v>
      </c>
      <c r="N42" s="265">
        <f t="shared" si="2"/>
        <v>1122</v>
      </c>
      <c r="O42" s="1"/>
    </row>
    <row r="43" spans="1:15" s="53" customFormat="1" ht="15.75" x14ac:dyDescent="0.25">
      <c r="A43" s="14">
        <v>40909</v>
      </c>
      <c r="B43" s="264">
        <f t="shared" si="0"/>
        <v>793</v>
      </c>
      <c r="C43" s="265">
        <f t="shared" si="3"/>
        <v>805</v>
      </c>
      <c r="D43" s="265">
        <f t="shared" si="3"/>
        <v>818</v>
      </c>
      <c r="E43" s="265">
        <f t="shared" si="3"/>
        <v>831</v>
      </c>
      <c r="F43" s="265">
        <f t="shared" si="2"/>
        <v>844</v>
      </c>
      <c r="G43" s="265">
        <f t="shared" si="2"/>
        <v>857</v>
      </c>
      <c r="H43" s="265">
        <f t="shared" si="2"/>
        <v>870</v>
      </c>
      <c r="I43" s="265">
        <f t="shared" si="2"/>
        <v>883</v>
      </c>
      <c r="J43" s="265">
        <f t="shared" si="2"/>
        <v>897</v>
      </c>
      <c r="K43" s="265">
        <f t="shared" si="2"/>
        <v>910</v>
      </c>
      <c r="L43" s="265">
        <f t="shared" si="2"/>
        <v>924</v>
      </c>
      <c r="M43" s="265">
        <f t="shared" si="2"/>
        <v>937</v>
      </c>
      <c r="N43" s="265">
        <f t="shared" si="2"/>
        <v>951</v>
      </c>
      <c r="O43" s="1"/>
    </row>
    <row r="44" spans="1:15" s="53" customFormat="1" ht="15.75" x14ac:dyDescent="0.25">
      <c r="A44" s="14">
        <v>41275</v>
      </c>
      <c r="B44" s="264">
        <f t="shared" si="0"/>
        <v>648</v>
      </c>
      <c r="C44" s="265">
        <f t="shared" si="3"/>
        <v>660</v>
      </c>
      <c r="D44" s="265">
        <f t="shared" si="3"/>
        <v>672</v>
      </c>
      <c r="E44" s="265">
        <f t="shared" si="3"/>
        <v>684</v>
      </c>
      <c r="F44" s="265">
        <f t="shared" si="2"/>
        <v>696</v>
      </c>
      <c r="G44" s="265">
        <f t="shared" si="2"/>
        <v>708</v>
      </c>
      <c r="H44" s="265">
        <f t="shared" si="2"/>
        <v>720</v>
      </c>
      <c r="I44" s="265">
        <f t="shared" si="2"/>
        <v>732</v>
      </c>
      <c r="J44" s="265">
        <f t="shared" si="2"/>
        <v>744</v>
      </c>
      <c r="K44" s="265">
        <f t="shared" si="2"/>
        <v>757</v>
      </c>
      <c r="L44" s="265">
        <f t="shared" si="2"/>
        <v>769</v>
      </c>
      <c r="M44" s="265">
        <f t="shared" si="2"/>
        <v>782</v>
      </c>
      <c r="N44" s="265">
        <f t="shared" si="2"/>
        <v>794</v>
      </c>
      <c r="O44" s="1"/>
    </row>
    <row r="45" spans="1:15" s="53" customFormat="1" ht="15.75" x14ac:dyDescent="0.25">
      <c r="A45" s="14">
        <v>41640</v>
      </c>
      <c r="B45" s="264">
        <f t="shared" si="0"/>
        <v>516</v>
      </c>
      <c r="C45" s="265">
        <f t="shared" si="3"/>
        <v>527</v>
      </c>
      <c r="D45" s="265">
        <f t="shared" si="3"/>
        <v>537</v>
      </c>
      <c r="E45" s="265">
        <f t="shared" si="3"/>
        <v>548</v>
      </c>
      <c r="F45" s="265">
        <f t="shared" si="2"/>
        <v>559</v>
      </c>
      <c r="G45" s="265">
        <f t="shared" si="2"/>
        <v>570</v>
      </c>
      <c r="H45" s="265">
        <f t="shared" si="2"/>
        <v>581</v>
      </c>
      <c r="I45" s="265">
        <f t="shared" si="2"/>
        <v>592</v>
      </c>
      <c r="J45" s="265">
        <f t="shared" si="2"/>
        <v>604</v>
      </c>
      <c r="K45" s="265">
        <f t="shared" si="2"/>
        <v>615</v>
      </c>
      <c r="L45" s="265">
        <f t="shared" si="2"/>
        <v>626</v>
      </c>
      <c r="M45" s="265">
        <f t="shared" si="2"/>
        <v>638</v>
      </c>
      <c r="N45" s="265">
        <f t="shared" si="2"/>
        <v>650</v>
      </c>
      <c r="O45" s="1"/>
    </row>
    <row r="46" spans="1:15" s="53" customFormat="1" ht="15.75" x14ac:dyDescent="0.25">
      <c r="A46" s="14">
        <v>42005</v>
      </c>
      <c r="B46" s="264">
        <f t="shared" si="0"/>
        <v>395</v>
      </c>
      <c r="C46" s="265">
        <f t="shared" si="3"/>
        <v>404</v>
      </c>
      <c r="D46" s="265">
        <f t="shared" si="3"/>
        <v>414</v>
      </c>
      <c r="E46" s="265">
        <f t="shared" si="3"/>
        <v>424</v>
      </c>
      <c r="F46" s="265">
        <f t="shared" si="2"/>
        <v>434</v>
      </c>
      <c r="G46" s="265">
        <f t="shared" si="2"/>
        <v>445</v>
      </c>
      <c r="H46" s="265">
        <f t="shared" si="2"/>
        <v>455</v>
      </c>
      <c r="I46" s="265">
        <f t="shared" si="2"/>
        <v>465</v>
      </c>
      <c r="J46" s="265">
        <f t="shared" si="2"/>
        <v>475</v>
      </c>
      <c r="K46" s="265">
        <f t="shared" si="2"/>
        <v>486</v>
      </c>
      <c r="L46" s="265">
        <f t="shared" si="2"/>
        <v>496</v>
      </c>
      <c r="M46" s="265">
        <f t="shared" si="2"/>
        <v>507</v>
      </c>
      <c r="N46" s="265">
        <f t="shared" si="2"/>
        <v>517</v>
      </c>
      <c r="O46" s="1"/>
    </row>
    <row r="47" spans="1:15" s="53" customFormat="1" ht="15.75" x14ac:dyDescent="0.25">
      <c r="A47" s="14">
        <v>42370</v>
      </c>
      <c r="B47" s="264">
        <f t="shared" si="0"/>
        <v>284</v>
      </c>
      <c r="C47" s="265">
        <f t="shared" si="3"/>
        <v>293</v>
      </c>
      <c r="D47" s="265">
        <f t="shared" si="3"/>
        <v>302</v>
      </c>
      <c r="E47" s="265">
        <f t="shared" si="3"/>
        <v>311</v>
      </c>
      <c r="F47" s="265">
        <f t="shared" si="2"/>
        <v>320</v>
      </c>
      <c r="G47" s="265">
        <f t="shared" si="2"/>
        <v>330</v>
      </c>
      <c r="H47" s="265">
        <f t="shared" si="2"/>
        <v>339</v>
      </c>
      <c r="I47" s="265">
        <f t="shared" si="2"/>
        <v>348</v>
      </c>
      <c r="J47" s="265">
        <f t="shared" si="2"/>
        <v>358</v>
      </c>
      <c r="K47" s="265">
        <f t="shared" si="2"/>
        <v>367</v>
      </c>
      <c r="L47" s="265">
        <f t="shared" si="2"/>
        <v>377</v>
      </c>
      <c r="M47" s="265">
        <f t="shared" si="2"/>
        <v>387</v>
      </c>
      <c r="N47" s="265">
        <f t="shared" si="2"/>
        <v>397</v>
      </c>
      <c r="O47" s="1"/>
    </row>
    <row r="48" spans="1:15" s="53" customFormat="1" ht="15.75" x14ac:dyDescent="0.25">
      <c r="A48" s="14">
        <v>42736</v>
      </c>
      <c r="B48" s="264">
        <f t="shared" si="0"/>
        <v>181</v>
      </c>
      <c r="C48" s="265">
        <f t="shared" si="3"/>
        <v>190</v>
      </c>
      <c r="D48" s="265">
        <f t="shared" si="3"/>
        <v>198</v>
      </c>
      <c r="E48" s="265">
        <f t="shared" si="3"/>
        <v>206</v>
      </c>
      <c r="F48" s="265">
        <f t="shared" si="2"/>
        <v>215</v>
      </c>
      <c r="G48" s="265">
        <f t="shared" si="2"/>
        <v>224</v>
      </c>
      <c r="H48" s="265">
        <f t="shared" si="2"/>
        <v>232</v>
      </c>
      <c r="I48" s="265">
        <f t="shared" si="2"/>
        <v>241</v>
      </c>
      <c r="J48" s="265">
        <f t="shared" si="2"/>
        <v>250</v>
      </c>
      <c r="K48" s="265">
        <f t="shared" si="2"/>
        <v>258</v>
      </c>
      <c r="L48" s="265">
        <f t="shared" si="2"/>
        <v>267</v>
      </c>
      <c r="M48" s="265">
        <f t="shared" si="2"/>
        <v>276</v>
      </c>
      <c r="N48" s="265">
        <f t="shared" si="2"/>
        <v>285</v>
      </c>
      <c r="O48" s="1"/>
    </row>
    <row r="49" spans="1:15" s="53" customFormat="1" ht="15.75" x14ac:dyDescent="0.25">
      <c r="A49" s="268"/>
      <c r="B49" s="269"/>
      <c r="C49" s="270"/>
      <c r="D49" s="270"/>
      <c r="E49" s="270"/>
      <c r="F49" s="270"/>
      <c r="G49" s="270"/>
      <c r="H49" s="270"/>
      <c r="I49" s="270"/>
      <c r="J49" s="270"/>
      <c r="K49" s="270"/>
      <c r="L49" s="270"/>
      <c r="M49" s="270"/>
      <c r="N49" s="270"/>
      <c r="O49" s="1"/>
    </row>
    <row r="50" spans="1:15" s="54" customFormat="1" ht="15.75" x14ac:dyDescent="0.25">
      <c r="A50" s="271"/>
      <c r="B50" s="272"/>
      <c r="C50" s="273"/>
      <c r="D50" s="273"/>
      <c r="E50" s="273"/>
      <c r="F50" s="273"/>
      <c r="G50" s="273"/>
      <c r="H50" s="273"/>
      <c r="I50" s="273"/>
      <c r="J50" s="273"/>
      <c r="K50" s="273"/>
      <c r="L50" s="273"/>
      <c r="M50" s="273"/>
      <c r="N50" s="273"/>
      <c r="O50" s="274"/>
    </row>
    <row r="51" spans="1:15" s="54" customFormat="1" ht="15.75" hidden="1" customHeight="1" x14ac:dyDescent="0.25">
      <c r="A51" s="271"/>
      <c r="B51" s="272"/>
      <c r="C51" s="273"/>
      <c r="D51" s="273"/>
      <c r="E51" s="273"/>
      <c r="F51" s="273"/>
      <c r="G51" s="273"/>
      <c r="H51" s="273"/>
      <c r="I51" s="273"/>
      <c r="J51" s="273"/>
      <c r="K51" s="273"/>
      <c r="L51" s="273"/>
      <c r="M51" s="273"/>
      <c r="N51" s="273"/>
    </row>
    <row r="52" spans="1:15" s="54" customFormat="1" ht="14.25" hidden="1" customHeight="1" x14ac:dyDescent="0.2"/>
    <row r="53" spans="1:15" s="54" customFormat="1" ht="14.25" hidden="1" customHeight="1" x14ac:dyDescent="0.2"/>
    <row r="54" spans="1:15" s="54" customFormat="1" ht="14.25" hidden="1" customHeight="1" x14ac:dyDescent="0.2"/>
    <row r="55" spans="1:15" s="54" customFormat="1" ht="14.25" hidden="1" customHeight="1" x14ac:dyDescent="0.2"/>
    <row r="56" spans="1:15" s="54" customFormat="1" ht="14.25" hidden="1" customHeight="1" x14ac:dyDescent="0.2"/>
    <row r="57" spans="1:15" s="54" customFormat="1" ht="14.25" hidden="1" customHeight="1" x14ac:dyDescent="0.2"/>
    <row r="58" spans="1:15" s="54" customFormat="1" ht="14.25" hidden="1" customHeight="1" x14ac:dyDescent="0.2"/>
    <row r="59" spans="1:15" s="54" customFormat="1" ht="14.25" hidden="1" customHeight="1" x14ac:dyDescent="0.2"/>
    <row r="60" spans="1:15" s="54" customFormat="1" ht="14.25" hidden="1" customHeight="1" x14ac:dyDescent="0.2"/>
    <row r="61" spans="1:15" s="54" customFormat="1" ht="14.25" hidden="1" customHeight="1" x14ac:dyDescent="0.2"/>
    <row r="62" spans="1:15" s="54" customFormat="1" ht="14.25" hidden="1" customHeight="1" x14ac:dyDescent="0.2"/>
    <row r="63" spans="1:15" s="54" customFormat="1" ht="14.25" hidden="1" customHeight="1" x14ac:dyDescent="0.2"/>
    <row r="64" spans="1:15" s="54" customFormat="1" ht="14.25" hidden="1" customHeight="1" x14ac:dyDescent="0.2">
      <c r="A64" s="54">
        <f>IF(D5=H109,2,3)</f>
        <v>3</v>
      </c>
      <c r="B64" s="54">
        <v>201315</v>
      </c>
      <c r="C64" s="54">
        <v>201310</v>
      </c>
    </row>
    <row r="65" spans="1:18" s="35" customFormat="1" ht="15" x14ac:dyDescent="0.2">
      <c r="E65" s="45" t="s">
        <v>0</v>
      </c>
      <c r="F65" s="45" t="s">
        <v>1</v>
      </c>
      <c r="G65" s="45" t="s">
        <v>2</v>
      </c>
      <c r="H65" s="45" t="s">
        <v>3</v>
      </c>
      <c r="I65" s="45" t="s">
        <v>4</v>
      </c>
      <c r="J65" s="45" t="s">
        <v>5</v>
      </c>
      <c r="K65" s="45" t="s">
        <v>6</v>
      </c>
      <c r="L65" s="45" t="s">
        <v>7</v>
      </c>
      <c r="M65" s="45" t="s">
        <v>8</v>
      </c>
      <c r="N65" s="45" t="s">
        <v>9</v>
      </c>
      <c r="O65" s="45" t="s">
        <v>10</v>
      </c>
      <c r="P65" s="45" t="s">
        <v>11</v>
      </c>
      <c r="Q65" s="45" t="s">
        <v>12</v>
      </c>
      <c r="R65" s="45" t="s">
        <v>13</v>
      </c>
    </row>
    <row r="66" spans="1:18" s="35" customFormat="1" ht="15" x14ac:dyDescent="0.2">
      <c r="A66" s="34">
        <v>29992</v>
      </c>
      <c r="B66" s="35">
        <f>'2018'!R129</f>
        <v>33501.825902694705</v>
      </c>
      <c r="C66" s="35">
        <f>'2018'!R179</f>
        <v>27499.494826280297</v>
      </c>
      <c r="E66" s="46">
        <v>29992</v>
      </c>
      <c r="F66" s="41">
        <f t="shared" ref="F66:F101" si="4">VLOOKUP(E66,$A$66:$C$104,$A$64,0)</f>
        <v>27499.494826280297</v>
      </c>
      <c r="G66" s="101">
        <f t="shared" ref="G66:G103" si="5">$F66+$D$5*0.7*1+$F66*$M$3*1/1200</f>
        <v>27705.866163770828</v>
      </c>
      <c r="H66" s="101">
        <f t="shared" ref="H66:H103" si="6">$F66+$D$5*0.7*2+($F66)*$M$3*2/1200+$D$5*0.7*$M$3/1200</f>
        <v>27912.288251261361</v>
      </c>
      <c r="I66" s="101">
        <f t="shared" ref="I66:I103" si="7">$F66+$D$5*0.7*3+($F66)*$M$3*3/1200+$D$5*0.7*2*$M$3/1200+$D$5*0.7*1*$M$3/1200</f>
        <v>28118.761088751893</v>
      </c>
      <c r="J66" s="101">
        <f t="shared" ref="J66:J103" si="8">$I66+$D$5*0.7*1+$I66*$M$4*1/1200</f>
        <v>28329.622106645344</v>
      </c>
      <c r="K66" s="101">
        <f t="shared" ref="K66:K103" si="9">$I66+$D$5*0.7*2+($I66)*$M$4*2/1200+$D$5*0.7*$M$4/1200</f>
        <v>28540.533874538793</v>
      </c>
      <c r="L66" s="101">
        <f t="shared" ref="L66:L103" si="10">$I66+$D$5*0.7*3+($I66)*$M$4*3/1200+$D$5*0.7*2*$M$4/1200+$D$5*0.7*1*$M$4/1200</f>
        <v>28751.496392432247</v>
      </c>
      <c r="M66" s="101">
        <f t="shared" ref="M66:M103" si="11">$L66+$D$5*0.7*1+$L66*$M$5*1/1200</f>
        <v>28966.944741277381</v>
      </c>
      <c r="N66" s="101">
        <f t="shared" ref="N66:N103" si="12">$L66+$D$5*0.7*2+($L66)*$M$5*2/1200+$D$5*0.7*$M$5/1200</f>
        <v>29182.443840122512</v>
      </c>
      <c r="O66" s="101">
        <f t="shared" ref="O66:O103" si="13">$L66+$D$5*0.7*3+($L66)*$M$5*3/1200+$D$5*0.7*2*$M$5/1200+$D$5*0.7*1*$M$5/1200</f>
        <v>29397.993688967646</v>
      </c>
      <c r="P66" s="101">
        <f>$O66+$D$5*0.7*1+$O66*$M$6*1/1200</f>
        <v>29618.129143212664</v>
      </c>
      <c r="Q66" s="101">
        <f>$O66+$D$5*0.7*2+($O66)*$M$6*2/1200+$D$5*0.7*$M$6/1200</f>
        <v>29838.315347457676</v>
      </c>
      <c r="R66" s="101">
        <f>$O66+$D$5*0.7*3+($O66)*$M$6*3/1200+$D$5*0.7*2*$M$6/1200+$D$5*0.7*1*$M$6/1200</f>
        <v>30058.552301702694</v>
      </c>
    </row>
    <row r="67" spans="1:18" s="35" customFormat="1" ht="15" x14ac:dyDescent="0.2">
      <c r="A67" s="34">
        <v>30326</v>
      </c>
      <c r="B67" s="35">
        <f>'2018'!R130</f>
        <v>30591.142127252446</v>
      </c>
      <c r="C67" s="35">
        <f>'2018'!R180</f>
        <v>24576.269909340372</v>
      </c>
      <c r="E67" s="46">
        <v>30326</v>
      </c>
      <c r="F67" s="41">
        <f t="shared" si="4"/>
        <v>24576.269909340372</v>
      </c>
      <c r="G67" s="101">
        <f t="shared" si="5"/>
        <v>24761.447866183091</v>
      </c>
      <c r="H67" s="101">
        <f t="shared" si="6"/>
        <v>24946.676573025805</v>
      </c>
      <c r="I67" s="101">
        <f t="shared" si="7"/>
        <v>25131.956029868525</v>
      </c>
      <c r="J67" s="101">
        <f t="shared" si="8"/>
        <v>25321.162711085071</v>
      </c>
      <c r="K67" s="101">
        <f t="shared" si="9"/>
        <v>25510.420142301617</v>
      </c>
      <c r="L67" s="101">
        <f t="shared" si="10"/>
        <v>25699.728323518164</v>
      </c>
      <c r="M67" s="101">
        <f t="shared" si="11"/>
        <v>25893.05135386367</v>
      </c>
      <c r="N67" s="101">
        <f t="shared" si="12"/>
        <v>26086.425134209177</v>
      </c>
      <c r="O67" s="101">
        <f t="shared" si="13"/>
        <v>26279.849664554684</v>
      </c>
      <c r="P67" s="101">
        <f t="shared" ref="P67:P103" si="14">$O67+$D$5*0.7*1+$O67*$M$6*1/1200</f>
        <v>26477.378574622704</v>
      </c>
      <c r="Q67" s="101">
        <f t="shared" ref="Q67:Q103" si="15">$O67+$D$5*0.7*2+($O67)*$M$6*2/1200+$D$5*0.7*$M$6/1200</f>
        <v>26674.958234690726</v>
      </c>
      <c r="R67" s="101">
        <f t="shared" ref="R67:R103" si="16">$O67+$D$5*0.7*3+($O67)*$M$6*3/1200+$D$5*0.7*2*$M$6/1200+$D$5*0.7*1*$M$6/1200</f>
        <v>26872.588644758747</v>
      </c>
    </row>
    <row r="68" spans="1:18" s="35" customFormat="1" ht="15" x14ac:dyDescent="0.2">
      <c r="A68" s="34">
        <v>30691</v>
      </c>
      <c r="B68" s="35">
        <f>'2018'!R131</f>
        <v>27980.600926524836</v>
      </c>
      <c r="C68" s="35">
        <f>'2018'!R181</f>
        <v>21969.345070673186</v>
      </c>
      <c r="E68" s="46">
        <v>30691</v>
      </c>
      <c r="F68" s="41">
        <f t="shared" si="4"/>
        <v>21969.345070673186</v>
      </c>
      <c r="G68" s="101">
        <f t="shared" si="5"/>
        <v>22135.622822435565</v>
      </c>
      <c r="H68" s="101">
        <f t="shared" si="6"/>
        <v>22301.951324197944</v>
      </c>
      <c r="I68" s="101">
        <f t="shared" si="7"/>
        <v>22468.330575960328</v>
      </c>
      <c r="J68" s="101">
        <f t="shared" si="8"/>
        <v>22638.225972636039</v>
      </c>
      <c r="K68" s="101">
        <f t="shared" si="9"/>
        <v>22808.172119311752</v>
      </c>
      <c r="L68" s="101">
        <f t="shared" si="10"/>
        <v>22978.169015987463</v>
      </c>
      <c r="M68" s="101">
        <f t="shared" si="11"/>
        <v>23151.760741353373</v>
      </c>
      <c r="N68" s="101">
        <f t="shared" si="12"/>
        <v>23325.403216719282</v>
      </c>
      <c r="O68" s="101">
        <f t="shared" si="13"/>
        <v>23499.096442085189</v>
      </c>
      <c r="P68" s="101">
        <f t="shared" si="14"/>
        <v>23676.464891290307</v>
      </c>
      <c r="Q68" s="101">
        <f t="shared" si="15"/>
        <v>23853.884090495423</v>
      </c>
      <c r="R68" s="101">
        <f t="shared" si="16"/>
        <v>24031.354039700542</v>
      </c>
    </row>
    <row r="69" spans="1:18" s="35" customFormat="1" ht="15" x14ac:dyDescent="0.2">
      <c r="A69" s="34">
        <v>31057</v>
      </c>
      <c r="B69" s="35">
        <f>'2018'!R132</f>
        <v>25630.049205803974</v>
      </c>
      <c r="C69" s="35">
        <f>'2018'!R182</f>
        <v>19606.022308417658</v>
      </c>
      <c r="E69" s="46">
        <v>31057</v>
      </c>
      <c r="F69" s="41">
        <f t="shared" si="4"/>
        <v>19606.022308417658</v>
      </c>
      <c r="G69" s="101">
        <f t="shared" si="5"/>
        <v>19755.165970153685</v>
      </c>
      <c r="H69" s="101">
        <f t="shared" si="6"/>
        <v>19904.360381889714</v>
      </c>
      <c r="I69" s="101">
        <f t="shared" si="7"/>
        <v>20053.605543625741</v>
      </c>
      <c r="J69" s="101">
        <f t="shared" si="8"/>
        <v>20205.994183817027</v>
      </c>
      <c r="K69" s="101">
        <f t="shared" si="9"/>
        <v>20358.433574008312</v>
      </c>
      <c r="L69" s="101">
        <f t="shared" si="10"/>
        <v>20510.923714199602</v>
      </c>
      <c r="M69" s="101">
        <f t="shared" si="11"/>
        <v>20666.627911127547</v>
      </c>
      <c r="N69" s="101">
        <f t="shared" si="12"/>
        <v>20822.382858055495</v>
      </c>
      <c r="O69" s="101">
        <f t="shared" si="13"/>
        <v>20978.188554983441</v>
      </c>
      <c r="P69" s="101">
        <f t="shared" si="14"/>
        <v>21137.280422007072</v>
      </c>
      <c r="Q69" s="101">
        <f t="shared" si="15"/>
        <v>21296.423039030698</v>
      </c>
      <c r="R69" s="101">
        <f t="shared" si="16"/>
        <v>21455.616406054331</v>
      </c>
    </row>
    <row r="70" spans="1:18" s="35" customFormat="1" ht="15" x14ac:dyDescent="0.2">
      <c r="A70" s="34">
        <v>31422</v>
      </c>
      <c r="B70" s="35">
        <f>'2018'!R133</f>
        <v>23498.040227369314</v>
      </c>
      <c r="C70" s="35">
        <f>'2018'!R183</f>
        <v>17495.229447363752</v>
      </c>
      <c r="E70" s="46">
        <v>31422</v>
      </c>
      <c r="F70" s="41">
        <f t="shared" si="4"/>
        <v>17495.229447363752</v>
      </c>
      <c r="G70" s="101">
        <f t="shared" si="5"/>
        <v>17629.06986085714</v>
      </c>
      <c r="H70" s="101">
        <f t="shared" si="6"/>
        <v>17762.961024350527</v>
      </c>
      <c r="I70" s="101">
        <f t="shared" si="7"/>
        <v>17896.902937843912</v>
      </c>
      <c r="J70" s="101">
        <f t="shared" si="8"/>
        <v>18033.655484143281</v>
      </c>
      <c r="K70" s="101">
        <f t="shared" si="9"/>
        <v>18170.458780442648</v>
      </c>
      <c r="L70" s="101">
        <f t="shared" si="10"/>
        <v>18307.312826742014</v>
      </c>
      <c r="M70" s="101">
        <f t="shared" si="11"/>
        <v>18447.040844735893</v>
      </c>
      <c r="N70" s="101">
        <f t="shared" si="12"/>
        <v>18586.819612729771</v>
      </c>
      <c r="O70" s="101">
        <f t="shared" si="13"/>
        <v>18726.649130723654</v>
      </c>
      <c r="P70" s="101">
        <f t="shared" si="14"/>
        <v>18869.4173369214</v>
      </c>
      <c r="Q70" s="101">
        <f t="shared" si="15"/>
        <v>19012.236293119146</v>
      </c>
      <c r="R70" s="101">
        <f t="shared" si="16"/>
        <v>19155.105999316893</v>
      </c>
    </row>
    <row r="71" spans="1:18" s="35" customFormat="1" ht="15" x14ac:dyDescent="0.2">
      <c r="A71" s="34">
        <v>31787</v>
      </c>
      <c r="B71" s="35">
        <f>'2018'!R134</f>
        <v>21643.713716165355</v>
      </c>
      <c r="C71" s="35">
        <f>'2018'!R184</f>
        <v>15601.255188351639</v>
      </c>
      <c r="E71" s="46">
        <v>31787</v>
      </c>
      <c r="F71" s="41">
        <f t="shared" si="4"/>
        <v>15601.255188351639</v>
      </c>
      <c r="G71" s="101">
        <f t="shared" si="5"/>
        <v>15721.364288467188</v>
      </c>
      <c r="H71" s="101">
        <f t="shared" si="6"/>
        <v>15841.524138582738</v>
      </c>
      <c r="I71" s="101">
        <f t="shared" si="7"/>
        <v>15961.734738698287</v>
      </c>
      <c r="J71" s="101">
        <f t="shared" si="8"/>
        <v>16084.457315553849</v>
      </c>
      <c r="K71" s="101">
        <f t="shared" si="9"/>
        <v>16207.230642409413</v>
      </c>
      <c r="L71" s="101">
        <f t="shared" si="10"/>
        <v>16330.054719264976</v>
      </c>
      <c r="M71" s="101">
        <f t="shared" si="11"/>
        <v>16455.447615979647</v>
      </c>
      <c r="N71" s="101">
        <f t="shared" si="12"/>
        <v>16580.891262694317</v>
      </c>
      <c r="O71" s="101">
        <f t="shared" si="13"/>
        <v>16706.385659408988</v>
      </c>
      <c r="P71" s="101">
        <f t="shared" si="14"/>
        <v>16834.506955439705</v>
      </c>
      <c r="Q71" s="101">
        <f t="shared" si="15"/>
        <v>16962.679001470417</v>
      </c>
      <c r="R71" s="101">
        <f t="shared" si="16"/>
        <v>17090.901797501134</v>
      </c>
    </row>
    <row r="72" spans="1:18" s="35" customFormat="1" ht="15" x14ac:dyDescent="0.2">
      <c r="A72" s="34">
        <v>32152</v>
      </c>
      <c r="B72" s="35">
        <f>'2018'!R135</f>
        <v>19949.974304787887</v>
      </c>
      <c r="C72" s="35">
        <f>'2018'!R185</f>
        <v>13924.099531381307</v>
      </c>
      <c r="E72" s="46">
        <v>32152</v>
      </c>
      <c r="F72" s="41">
        <f t="shared" si="4"/>
        <v>13924.099531381307</v>
      </c>
      <c r="G72" s="101">
        <f t="shared" si="5"/>
        <v>14032.049252983821</v>
      </c>
      <c r="H72" s="101">
        <f t="shared" si="6"/>
        <v>14140.049724586337</v>
      </c>
      <c r="I72" s="101">
        <f t="shared" si="7"/>
        <v>14248.100946188852</v>
      </c>
      <c r="J72" s="101">
        <f t="shared" si="8"/>
        <v>14358.399678048721</v>
      </c>
      <c r="K72" s="101">
        <f t="shared" si="9"/>
        <v>14468.74915990859</v>
      </c>
      <c r="L72" s="101">
        <f t="shared" si="10"/>
        <v>14579.14939176846</v>
      </c>
      <c r="M72" s="101">
        <f t="shared" si="11"/>
        <v>14691.848224858781</v>
      </c>
      <c r="N72" s="101">
        <f t="shared" si="12"/>
        <v>14804.597807949103</v>
      </c>
      <c r="O72" s="101">
        <f t="shared" si="13"/>
        <v>14917.398141039424</v>
      </c>
      <c r="P72" s="101">
        <f t="shared" si="14"/>
        <v>15032.54927756196</v>
      </c>
      <c r="Q72" s="101">
        <f t="shared" si="15"/>
        <v>15147.751164084497</v>
      </c>
      <c r="R72" s="101">
        <f t="shared" si="16"/>
        <v>15263.003800607034</v>
      </c>
    </row>
    <row r="73" spans="1:18" s="35" customFormat="1" ht="15" x14ac:dyDescent="0.2">
      <c r="A73" s="34">
        <v>32518</v>
      </c>
      <c r="B73" s="35">
        <f>'2018'!R136</f>
        <v>18427.426801716007</v>
      </c>
      <c r="C73" s="35">
        <f>'2018'!R186</f>
        <v>12394.890685215965</v>
      </c>
      <c r="E73" s="46">
        <v>32518</v>
      </c>
      <c r="F73" s="41">
        <f t="shared" si="4"/>
        <v>12394.890685215965</v>
      </c>
      <c r="G73" s="101">
        <f t="shared" si="5"/>
        <v>12491.753642683781</v>
      </c>
      <c r="H73" s="101">
        <f t="shared" si="6"/>
        <v>12588.667350151598</v>
      </c>
      <c r="I73" s="101">
        <f t="shared" si="7"/>
        <v>12685.631807619413</v>
      </c>
      <c r="J73" s="101">
        <f t="shared" si="8"/>
        <v>12784.602638224653</v>
      </c>
      <c r="K73" s="101">
        <f t="shared" si="9"/>
        <v>12883.624218829895</v>
      </c>
      <c r="L73" s="101">
        <f t="shared" si="10"/>
        <v>12982.696549435137</v>
      </c>
      <c r="M73" s="101">
        <f t="shared" si="11"/>
        <v>13083.821099418541</v>
      </c>
      <c r="N73" s="101">
        <f t="shared" si="12"/>
        <v>13184.996399401947</v>
      </c>
      <c r="O73" s="101">
        <f t="shared" si="13"/>
        <v>13286.222449385352</v>
      </c>
      <c r="P73" s="101">
        <f t="shared" si="14"/>
        <v>13389.547562143396</v>
      </c>
      <c r="Q73" s="101">
        <f t="shared" si="15"/>
        <v>13492.923424901439</v>
      </c>
      <c r="R73" s="101">
        <f t="shared" si="16"/>
        <v>13596.350037659484</v>
      </c>
    </row>
    <row r="74" spans="1:18" s="35" customFormat="1" ht="15" x14ac:dyDescent="0.2">
      <c r="A74" s="34">
        <v>32874</v>
      </c>
      <c r="B74" s="35">
        <f>'2018'!R137</f>
        <v>18078.983094545325</v>
      </c>
      <c r="C74" s="35">
        <f>'2018'!R187</f>
        <v>12036.502290076302</v>
      </c>
      <c r="E74" s="46">
        <v>32874</v>
      </c>
      <c r="F74" s="41">
        <f t="shared" si="4"/>
        <v>12036.502290076302</v>
      </c>
      <c r="G74" s="101">
        <f t="shared" si="5"/>
        <v>12130.766931679354</v>
      </c>
      <c r="H74" s="101">
        <f t="shared" si="6"/>
        <v>12225.082323282408</v>
      </c>
      <c r="I74" s="101">
        <f t="shared" si="7"/>
        <v>12319.448464885461</v>
      </c>
      <c r="J74" s="101">
        <f t="shared" si="8"/>
        <v>12415.764466255881</v>
      </c>
      <c r="K74" s="101">
        <f t="shared" si="9"/>
        <v>12512.1312176263</v>
      </c>
      <c r="L74" s="101">
        <f t="shared" si="10"/>
        <v>12608.548718996721</v>
      </c>
      <c r="M74" s="101">
        <f t="shared" si="11"/>
        <v>12706.960697209446</v>
      </c>
      <c r="N74" s="101">
        <f t="shared" si="12"/>
        <v>12805.423425422174</v>
      </c>
      <c r="O74" s="101">
        <f t="shared" si="13"/>
        <v>12903.9369036349</v>
      </c>
      <c r="P74" s="101">
        <f t="shared" si="14"/>
        <v>13004.490446186253</v>
      </c>
      <c r="Q74" s="101">
        <f t="shared" si="15"/>
        <v>13105.094738737605</v>
      </c>
      <c r="R74" s="101">
        <f t="shared" si="16"/>
        <v>13205.74978128896</v>
      </c>
    </row>
    <row r="75" spans="1:18" s="35" customFormat="1" ht="15" x14ac:dyDescent="0.2">
      <c r="A75" s="34">
        <v>33239</v>
      </c>
      <c r="B75" s="35">
        <f>'2018'!R138</f>
        <v>16108.003690071178</v>
      </c>
      <c r="C75" s="35">
        <f>'2018'!R188</f>
        <v>10724.112045952748</v>
      </c>
      <c r="E75" s="46">
        <v>33239</v>
      </c>
      <c r="F75" s="41">
        <f t="shared" si="4"/>
        <v>10724.112045952748</v>
      </c>
      <c r="G75" s="101">
        <f t="shared" si="5"/>
        <v>10808.861858285905</v>
      </c>
      <c r="H75" s="101">
        <f t="shared" si="6"/>
        <v>10893.662420619063</v>
      </c>
      <c r="I75" s="101">
        <f t="shared" si="7"/>
        <v>10978.513732952222</v>
      </c>
      <c r="J75" s="101">
        <f t="shared" si="8"/>
        <v>11065.107957516126</v>
      </c>
      <c r="K75" s="101">
        <f t="shared" si="9"/>
        <v>11151.752932080029</v>
      </c>
      <c r="L75" s="101">
        <f t="shared" si="10"/>
        <v>11238.448656643934</v>
      </c>
      <c r="M75" s="101">
        <f t="shared" si="11"/>
        <v>11326.927409404601</v>
      </c>
      <c r="N75" s="101">
        <f t="shared" si="12"/>
        <v>11415.456912165271</v>
      </c>
      <c r="O75" s="101">
        <f t="shared" si="13"/>
        <v>11504.03716492594</v>
      </c>
      <c r="P75" s="101">
        <f t="shared" si="14"/>
        <v>11594.441434371653</v>
      </c>
      <c r="Q75" s="101">
        <f t="shared" si="15"/>
        <v>11684.896453817366</v>
      </c>
      <c r="R75" s="101">
        <f t="shared" si="16"/>
        <v>11775.40222326308</v>
      </c>
    </row>
    <row r="76" spans="1:18" s="35" customFormat="1" ht="15" x14ac:dyDescent="0.2">
      <c r="A76" s="34">
        <v>33604</v>
      </c>
      <c r="B76" s="35">
        <f>'2018'!R139</f>
        <v>14356.695318378548</v>
      </c>
      <c r="C76" s="35">
        <f>'2018'!R189</f>
        <v>9550.7407878442191</v>
      </c>
      <c r="E76" s="46">
        <v>33604</v>
      </c>
      <c r="F76" s="41">
        <f t="shared" si="4"/>
        <v>9550.7407878442191</v>
      </c>
      <c r="G76" s="101">
        <f t="shared" si="5"/>
        <v>9626.9836585560897</v>
      </c>
      <c r="H76" s="101">
        <f t="shared" si="6"/>
        <v>9703.2772792679607</v>
      </c>
      <c r="I76" s="101">
        <f t="shared" si="7"/>
        <v>9779.621649979832</v>
      </c>
      <c r="J76" s="101">
        <f t="shared" si="8"/>
        <v>9857.5239069421859</v>
      </c>
      <c r="K76" s="101">
        <f t="shared" si="9"/>
        <v>9935.4769139045402</v>
      </c>
      <c r="L76" s="101">
        <f t="shared" si="10"/>
        <v>10013.480670866895</v>
      </c>
      <c r="M76" s="101">
        <f t="shared" si="11"/>
        <v>10093.078405730679</v>
      </c>
      <c r="N76" s="101">
        <f t="shared" si="12"/>
        <v>10172.726890594466</v>
      </c>
      <c r="O76" s="101">
        <f t="shared" si="13"/>
        <v>10252.426125458251</v>
      </c>
      <c r="P76" s="101">
        <f t="shared" si="14"/>
        <v>10333.756214867823</v>
      </c>
      <c r="Q76" s="101">
        <f t="shared" si="15"/>
        <v>10415.137054277395</v>
      </c>
      <c r="R76" s="101">
        <f t="shared" si="16"/>
        <v>10496.568643686969</v>
      </c>
    </row>
    <row r="77" spans="1:18" s="35" customFormat="1" ht="15" x14ac:dyDescent="0.2">
      <c r="A77" s="34">
        <v>33970</v>
      </c>
      <c r="B77" s="35">
        <f>'2018'!R140</f>
        <v>12791.72858139024</v>
      </c>
      <c r="C77" s="35">
        <f>'2018'!R190</f>
        <v>8520.2147263750012</v>
      </c>
      <c r="E77" s="46">
        <v>33970</v>
      </c>
      <c r="F77" s="41">
        <f t="shared" si="4"/>
        <v>8520.2147263750012</v>
      </c>
      <c r="G77" s="101">
        <f t="shared" si="5"/>
        <v>8588.9862831412192</v>
      </c>
      <c r="H77" s="101">
        <f t="shared" si="6"/>
        <v>8657.8085899074395</v>
      </c>
      <c r="I77" s="101">
        <f t="shared" si="7"/>
        <v>8726.6816466736582</v>
      </c>
      <c r="J77" s="101">
        <f t="shared" si="8"/>
        <v>8796.9500886120422</v>
      </c>
      <c r="K77" s="101">
        <f t="shared" si="9"/>
        <v>8867.2692805504266</v>
      </c>
      <c r="L77" s="101">
        <f t="shared" si="10"/>
        <v>8937.6392224888114</v>
      </c>
      <c r="M77" s="101">
        <f t="shared" si="11"/>
        <v>9009.4371068518558</v>
      </c>
      <c r="N77" s="101">
        <f t="shared" si="12"/>
        <v>9081.2857412148987</v>
      </c>
      <c r="O77" s="101">
        <f t="shared" si="13"/>
        <v>9153.1851255779438</v>
      </c>
      <c r="P77" s="101">
        <f t="shared" si="14"/>
        <v>9226.5457177383832</v>
      </c>
      <c r="Q77" s="101">
        <f t="shared" si="15"/>
        <v>9299.9570598988248</v>
      </c>
      <c r="R77" s="101">
        <f t="shared" si="16"/>
        <v>9373.4191520592649</v>
      </c>
    </row>
    <row r="78" spans="1:18" s="35" customFormat="1" ht="15" x14ac:dyDescent="0.2">
      <c r="A78" s="34">
        <v>34335</v>
      </c>
      <c r="B78" s="35">
        <f>'2018'!R141</f>
        <v>11404.013643267006</v>
      </c>
      <c r="C78" s="35">
        <f>'2018'!R191</f>
        <v>7591.7209482195613</v>
      </c>
      <c r="E78" s="46">
        <v>34335</v>
      </c>
      <c r="F78" s="41">
        <f t="shared" si="4"/>
        <v>7591.7209482195613</v>
      </c>
      <c r="G78" s="101">
        <f t="shared" si="5"/>
        <v>7653.7609250941532</v>
      </c>
      <c r="H78" s="101">
        <f t="shared" si="6"/>
        <v>7715.8516519687455</v>
      </c>
      <c r="I78" s="101">
        <f t="shared" si="7"/>
        <v>7777.9931288433372</v>
      </c>
      <c r="J78" s="101">
        <f t="shared" si="8"/>
        <v>7841.3835790274516</v>
      </c>
      <c r="K78" s="101">
        <f t="shared" si="9"/>
        <v>7904.8247792115662</v>
      </c>
      <c r="L78" s="101">
        <f t="shared" si="10"/>
        <v>7968.3167293956794</v>
      </c>
      <c r="M78" s="101">
        <f t="shared" si="11"/>
        <v>8033.0870256837979</v>
      </c>
      <c r="N78" s="101">
        <f t="shared" si="12"/>
        <v>8097.9080719719168</v>
      </c>
      <c r="O78" s="101">
        <f t="shared" si="13"/>
        <v>8162.779868260036</v>
      </c>
      <c r="P78" s="101">
        <f t="shared" si="14"/>
        <v>8228.9600223049219</v>
      </c>
      <c r="Q78" s="101">
        <f t="shared" si="15"/>
        <v>8295.1909263498073</v>
      </c>
      <c r="R78" s="101">
        <f t="shared" si="16"/>
        <v>8361.4725803946931</v>
      </c>
    </row>
    <row r="79" spans="1:18" s="35" customFormat="1" ht="15" x14ac:dyDescent="0.2">
      <c r="A79" s="34">
        <v>34700</v>
      </c>
      <c r="B79" s="35">
        <f>'2018'!R142</f>
        <v>10173.855859690522</v>
      </c>
      <c r="C79" s="35">
        <f>'2018'!R192</f>
        <v>6778.0134887921322</v>
      </c>
      <c r="E79" s="46">
        <v>34700</v>
      </c>
      <c r="F79" s="41">
        <f t="shared" si="4"/>
        <v>6778.0134887921322</v>
      </c>
      <c r="G79" s="101">
        <f t="shared" si="5"/>
        <v>6834.1540865858751</v>
      </c>
      <c r="H79" s="101">
        <f t="shared" si="6"/>
        <v>6890.3454343796184</v>
      </c>
      <c r="I79" s="101">
        <f t="shared" si="7"/>
        <v>6946.5875321733611</v>
      </c>
      <c r="J79" s="101">
        <f t="shared" si="8"/>
        <v>7003.950291781618</v>
      </c>
      <c r="K79" s="101">
        <f t="shared" si="9"/>
        <v>7061.3638013898753</v>
      </c>
      <c r="L79" s="101">
        <f t="shared" si="10"/>
        <v>7118.8280609981321</v>
      </c>
      <c r="M79" s="101">
        <f t="shared" si="11"/>
        <v>7177.4395644403685</v>
      </c>
      <c r="N79" s="101">
        <f t="shared" si="12"/>
        <v>7236.1018178826052</v>
      </c>
      <c r="O79" s="101">
        <f t="shared" si="13"/>
        <v>7294.8148213248414</v>
      </c>
      <c r="P79" s="101">
        <f t="shared" si="14"/>
        <v>7354.7022287794462</v>
      </c>
      <c r="Q79" s="101">
        <f t="shared" si="15"/>
        <v>7414.6403862340521</v>
      </c>
      <c r="R79" s="101">
        <f t="shared" si="16"/>
        <v>7474.6292936886566</v>
      </c>
    </row>
    <row r="80" spans="1:18" s="35" customFormat="1" ht="15" x14ac:dyDescent="0.2">
      <c r="A80" s="34">
        <v>35065</v>
      </c>
      <c r="B80" s="35">
        <f>'2018'!R143</f>
        <v>9086.1055042620574</v>
      </c>
      <c r="C80" s="35">
        <f>'2018'!R193</f>
        <v>6051.0334701814181</v>
      </c>
      <c r="E80" s="46">
        <v>35065</v>
      </c>
      <c r="F80" s="41">
        <f t="shared" si="4"/>
        <v>6051.0334701814181</v>
      </c>
      <c r="G80" s="101">
        <f t="shared" si="5"/>
        <v>6101.9034628402333</v>
      </c>
      <c r="H80" s="101">
        <f t="shared" si="6"/>
        <v>6152.8242054990487</v>
      </c>
      <c r="I80" s="101">
        <f t="shared" si="7"/>
        <v>6203.7956981578636</v>
      </c>
      <c r="J80" s="101">
        <f t="shared" si="8"/>
        <v>6255.7732169695082</v>
      </c>
      <c r="K80" s="101">
        <f t="shared" si="9"/>
        <v>6307.8014857811531</v>
      </c>
      <c r="L80" s="101">
        <f t="shared" si="10"/>
        <v>6359.8805045927975</v>
      </c>
      <c r="M80" s="101">
        <f t="shared" si="11"/>
        <v>6412.9896382510951</v>
      </c>
      <c r="N80" s="101">
        <f t="shared" si="12"/>
        <v>6466.1495219093931</v>
      </c>
      <c r="O80" s="101">
        <f t="shared" si="13"/>
        <v>6519.3601555676905</v>
      </c>
      <c r="P80" s="101">
        <f t="shared" si="14"/>
        <v>6573.6255166955561</v>
      </c>
      <c r="Q80" s="101">
        <f t="shared" si="15"/>
        <v>6627.9416278234221</v>
      </c>
      <c r="R80" s="101">
        <f t="shared" si="16"/>
        <v>6682.3084889512875</v>
      </c>
    </row>
    <row r="81" spans="1:18" s="35" customFormat="1" ht="15" x14ac:dyDescent="0.2">
      <c r="A81" s="34">
        <v>35431</v>
      </c>
      <c r="B81" s="35">
        <f>'2018'!R144</f>
        <v>8104.4032336246664</v>
      </c>
      <c r="C81" s="35">
        <f>'2018'!R194</f>
        <v>5398.0268569731988</v>
      </c>
      <c r="E81" s="46">
        <v>35431</v>
      </c>
      <c r="F81" s="41">
        <f t="shared" si="4"/>
        <v>5398.0268569731988</v>
      </c>
      <c r="G81" s="101">
        <f t="shared" si="5"/>
        <v>5444.1625516862541</v>
      </c>
      <c r="H81" s="101">
        <f t="shared" si="6"/>
        <v>5490.3489963993106</v>
      </c>
      <c r="I81" s="101">
        <f t="shared" si="7"/>
        <v>5536.5861911123657</v>
      </c>
      <c r="J81" s="101">
        <f t="shared" si="8"/>
        <v>5583.7264409979307</v>
      </c>
      <c r="K81" s="101">
        <f t="shared" si="9"/>
        <v>5630.9174408834951</v>
      </c>
      <c r="L81" s="101">
        <f t="shared" si="10"/>
        <v>5678.1591907690599</v>
      </c>
      <c r="M81" s="101">
        <f t="shared" si="11"/>
        <v>5726.3258449021359</v>
      </c>
      <c r="N81" s="101">
        <f t="shared" si="12"/>
        <v>5774.5432490352114</v>
      </c>
      <c r="O81" s="101">
        <f t="shared" si="13"/>
        <v>5822.8114031682871</v>
      </c>
      <c r="P81" s="101">
        <f t="shared" si="14"/>
        <v>5872.0267858412572</v>
      </c>
      <c r="Q81" s="101">
        <f t="shared" si="15"/>
        <v>5921.2929185142275</v>
      </c>
      <c r="R81" s="101">
        <f t="shared" si="16"/>
        <v>5970.6098011871973</v>
      </c>
    </row>
    <row r="82" spans="1:18" s="35" customFormat="1" ht="15" x14ac:dyDescent="0.2">
      <c r="A82" s="34">
        <v>35796</v>
      </c>
      <c r="B82" s="35">
        <f>'2018'!R145</f>
        <v>7240.8688288973308</v>
      </c>
      <c r="C82" s="35">
        <f>'2018'!R195</f>
        <v>4825.3706668745845</v>
      </c>
      <c r="E82" s="46">
        <v>35796</v>
      </c>
      <c r="F82" s="41">
        <f t="shared" si="4"/>
        <v>4825.3706668745845</v>
      </c>
      <c r="G82" s="101">
        <f t="shared" si="5"/>
        <v>4867.3546042094249</v>
      </c>
      <c r="H82" s="101">
        <f t="shared" si="6"/>
        <v>4909.3892915442666</v>
      </c>
      <c r="I82" s="101">
        <f t="shared" si="7"/>
        <v>4951.4747288791068</v>
      </c>
      <c r="J82" s="101">
        <f t="shared" si="8"/>
        <v>4994.3729206634807</v>
      </c>
      <c r="K82" s="101">
        <f t="shared" si="9"/>
        <v>5037.3218624478541</v>
      </c>
      <c r="L82" s="101">
        <f t="shared" si="10"/>
        <v>5080.3215542322278</v>
      </c>
      <c r="M82" s="101">
        <f t="shared" si="11"/>
        <v>5124.153885500411</v>
      </c>
      <c r="N82" s="101">
        <f t="shared" si="12"/>
        <v>5168.0369667685954</v>
      </c>
      <c r="O82" s="101">
        <f t="shared" si="13"/>
        <v>5211.9707980367784</v>
      </c>
      <c r="P82" s="101">
        <f t="shared" si="14"/>
        <v>5256.7575863225447</v>
      </c>
      <c r="Q82" s="101">
        <f t="shared" si="15"/>
        <v>5301.5951246083123</v>
      </c>
      <c r="R82" s="101">
        <f t="shared" si="16"/>
        <v>5346.4834128940784</v>
      </c>
    </row>
    <row r="83" spans="1:18" s="35" customFormat="1" ht="15" x14ac:dyDescent="0.2">
      <c r="A83" s="34">
        <v>36161</v>
      </c>
      <c r="B83" s="35">
        <f>'2018'!R146</f>
        <v>6478.8375910414561</v>
      </c>
      <c r="C83" s="35">
        <f>'2018'!R196</f>
        <v>4312.6584432228165</v>
      </c>
      <c r="E83" s="46">
        <v>36161</v>
      </c>
      <c r="F83" s="41">
        <f t="shared" si="4"/>
        <v>4312.6584432228165</v>
      </c>
      <c r="G83" s="101">
        <f t="shared" si="5"/>
        <v>4350.9252169361816</v>
      </c>
      <c r="H83" s="101">
        <f t="shared" si="6"/>
        <v>4389.2427406495481</v>
      </c>
      <c r="I83" s="101">
        <f t="shared" si="7"/>
        <v>4427.611014362913</v>
      </c>
      <c r="J83" s="101">
        <f t="shared" si="8"/>
        <v>4466.7111942170441</v>
      </c>
      <c r="K83" s="101">
        <f t="shared" si="9"/>
        <v>4505.8621240711755</v>
      </c>
      <c r="L83" s="101">
        <f t="shared" si="10"/>
        <v>4545.0638039253063</v>
      </c>
      <c r="M83" s="101">
        <f t="shared" si="11"/>
        <v>4585.015516503765</v>
      </c>
      <c r="N83" s="101">
        <f t="shared" si="12"/>
        <v>4625.017979082224</v>
      </c>
      <c r="O83" s="101">
        <f t="shared" si="13"/>
        <v>4665.0711916606815</v>
      </c>
      <c r="P83" s="101">
        <f t="shared" si="14"/>
        <v>4705.8929578002217</v>
      </c>
      <c r="Q83" s="101">
        <f t="shared" si="15"/>
        <v>4746.7654739397622</v>
      </c>
      <c r="R83" s="101">
        <f t="shared" si="16"/>
        <v>4787.6887400793012</v>
      </c>
    </row>
    <row r="84" spans="1:18" s="35" customFormat="1" ht="15" x14ac:dyDescent="0.2">
      <c r="A84" s="34">
        <v>36526</v>
      </c>
      <c r="B84" s="35">
        <f>'2018'!R147</f>
        <v>5789.525039899464</v>
      </c>
      <c r="C84" s="35">
        <f>'2018'!R197</f>
        <v>3866.267203725009</v>
      </c>
      <c r="E84" s="46">
        <v>36526</v>
      </c>
      <c r="F84" s="41">
        <f t="shared" si="4"/>
        <v>3866.267203725009</v>
      </c>
      <c r="G84" s="101">
        <f t="shared" si="5"/>
        <v>3901.2976409520152</v>
      </c>
      <c r="H84" s="101">
        <f t="shared" si="6"/>
        <v>3936.3788281790216</v>
      </c>
      <c r="I84" s="101">
        <f t="shared" si="7"/>
        <v>3971.510765406028</v>
      </c>
      <c r="J84" s="101">
        <f t="shared" si="8"/>
        <v>4007.3042184552219</v>
      </c>
      <c r="K84" s="101">
        <f t="shared" si="9"/>
        <v>4043.1484215044152</v>
      </c>
      <c r="L84" s="101">
        <f t="shared" si="10"/>
        <v>4079.0433745536093</v>
      </c>
      <c r="M84" s="101">
        <f t="shared" si="11"/>
        <v>4115.6164390191234</v>
      </c>
      <c r="N84" s="101">
        <f t="shared" si="12"/>
        <v>4152.2402534846369</v>
      </c>
      <c r="O84" s="101">
        <f t="shared" si="13"/>
        <v>4188.9148179501508</v>
      </c>
      <c r="P84" s="101">
        <f t="shared" si="14"/>
        <v>4226.2844503802889</v>
      </c>
      <c r="Q84" s="101">
        <f t="shared" si="15"/>
        <v>4263.7048328104283</v>
      </c>
      <c r="R84" s="101">
        <f t="shared" si="16"/>
        <v>4301.1759652405663</v>
      </c>
    </row>
    <row r="85" spans="1:18" s="35" customFormat="1" ht="15" x14ac:dyDescent="0.2">
      <c r="A85" s="34">
        <v>36892</v>
      </c>
      <c r="B85" s="35">
        <f>'2018'!R148</f>
        <v>5188.0809018700766</v>
      </c>
      <c r="C85" s="35">
        <f>'2018'!R198</f>
        <v>3459.4134740112922</v>
      </c>
      <c r="E85" s="46">
        <v>36892</v>
      </c>
      <c r="F85" s="41">
        <f t="shared" si="4"/>
        <v>3459.4134740112922</v>
      </c>
      <c r="G85" s="101">
        <f t="shared" si="5"/>
        <v>3491.4942216978743</v>
      </c>
      <c r="H85" s="101">
        <f t="shared" si="6"/>
        <v>3523.6257193844558</v>
      </c>
      <c r="I85" s="101">
        <f t="shared" si="7"/>
        <v>3555.8079670710381</v>
      </c>
      <c r="J85" s="101">
        <f t="shared" si="8"/>
        <v>3588.5875748323033</v>
      </c>
      <c r="K85" s="101">
        <f t="shared" si="9"/>
        <v>3621.4179325935679</v>
      </c>
      <c r="L85" s="101">
        <f t="shared" si="10"/>
        <v>3654.2990403548333</v>
      </c>
      <c r="M85" s="101">
        <f t="shared" si="11"/>
        <v>3687.7927083974059</v>
      </c>
      <c r="N85" s="101">
        <f t="shared" si="12"/>
        <v>3721.3371264399784</v>
      </c>
      <c r="O85" s="101">
        <f t="shared" si="13"/>
        <v>3754.9322944825512</v>
      </c>
      <c r="P85" s="101">
        <f t="shared" si="14"/>
        <v>3789.1555536175497</v>
      </c>
      <c r="Q85" s="101">
        <f t="shared" si="15"/>
        <v>3823.429562752548</v>
      </c>
      <c r="R85" s="101">
        <f t="shared" si="16"/>
        <v>3857.7543218875467</v>
      </c>
    </row>
    <row r="86" spans="1:18" s="35" customFormat="1" ht="15" x14ac:dyDescent="0.2">
      <c r="A86" s="34">
        <v>37257</v>
      </c>
      <c r="B86" s="35">
        <f>'2018'!R149</f>
        <v>4651.780587355207</v>
      </c>
      <c r="C86" s="35">
        <f>'2018'!R199</f>
        <v>3101.0250788716262</v>
      </c>
      <c r="E86" s="46">
        <v>37257</v>
      </c>
      <c r="F86" s="41">
        <f t="shared" si="4"/>
        <v>3101.0250788716262</v>
      </c>
      <c r="G86" s="101">
        <f t="shared" si="5"/>
        <v>3130.5075106934455</v>
      </c>
      <c r="H86" s="101">
        <f t="shared" si="6"/>
        <v>3160.0406925152647</v>
      </c>
      <c r="I86" s="101">
        <f t="shared" si="7"/>
        <v>3189.6246243370842</v>
      </c>
      <c r="J86" s="101">
        <f t="shared" si="8"/>
        <v>3219.7494028635283</v>
      </c>
      <c r="K86" s="101">
        <f t="shared" si="9"/>
        <v>3249.9249313899718</v>
      </c>
      <c r="L86" s="101">
        <f t="shared" si="10"/>
        <v>3280.1512099164161</v>
      </c>
      <c r="M86" s="101">
        <f t="shared" si="11"/>
        <v>3310.9323061883101</v>
      </c>
      <c r="N86" s="101">
        <f t="shared" si="12"/>
        <v>3341.7641524602041</v>
      </c>
      <c r="O86" s="101">
        <f t="shared" si="13"/>
        <v>3372.6467487320983</v>
      </c>
      <c r="P86" s="101">
        <f t="shared" si="14"/>
        <v>3404.098437660406</v>
      </c>
      <c r="Q86" s="101">
        <f t="shared" si="15"/>
        <v>3435.6008765887136</v>
      </c>
      <c r="R86" s="101">
        <f t="shared" si="16"/>
        <v>3467.1540655170215</v>
      </c>
    </row>
    <row r="87" spans="1:18" s="35" customFormat="1" ht="15" x14ac:dyDescent="0.2">
      <c r="A87" s="34">
        <v>37622</v>
      </c>
      <c r="B87" s="35">
        <f>'2018'!R150</f>
        <v>4157.8995067567657</v>
      </c>
      <c r="C87" s="35">
        <f>'2018'!R200</f>
        <v>2773.2463687260934</v>
      </c>
      <c r="E87" s="46">
        <v>37622</v>
      </c>
      <c r="F87" s="41">
        <f t="shared" si="4"/>
        <v>2773.2463687260934</v>
      </c>
      <c r="G87" s="101">
        <f t="shared" si="5"/>
        <v>2800.3524048993577</v>
      </c>
      <c r="H87" s="101">
        <f t="shared" si="6"/>
        <v>2827.5091910726214</v>
      </c>
      <c r="I87" s="101">
        <f t="shared" si="7"/>
        <v>2854.716727245886</v>
      </c>
      <c r="J87" s="101">
        <f t="shared" si="8"/>
        <v>2882.4134235184188</v>
      </c>
      <c r="K87" s="101">
        <f t="shared" si="9"/>
        <v>2910.160869790951</v>
      </c>
      <c r="L87" s="101">
        <f t="shared" si="10"/>
        <v>2937.959066063484</v>
      </c>
      <c r="M87" s="101">
        <f t="shared" si="11"/>
        <v>2966.2592692924441</v>
      </c>
      <c r="N87" s="101">
        <f t="shared" si="12"/>
        <v>2994.6102225214045</v>
      </c>
      <c r="O87" s="101">
        <f t="shared" si="13"/>
        <v>3023.0119257503648</v>
      </c>
      <c r="P87" s="101">
        <f t="shared" si="14"/>
        <v>3051.9287622120551</v>
      </c>
      <c r="Q87" s="101">
        <f t="shared" si="15"/>
        <v>3080.8963486737448</v>
      </c>
      <c r="R87" s="101">
        <f t="shared" si="16"/>
        <v>3109.9146851354353</v>
      </c>
    </row>
    <row r="88" spans="1:18" s="35" customFormat="1" ht="15" x14ac:dyDescent="0.2">
      <c r="A88" s="34">
        <v>37987</v>
      </c>
      <c r="B88" s="35">
        <f>'2018'!R151</f>
        <v>3716.1237905678599</v>
      </c>
      <c r="C88" s="35">
        <f>'2018'!R201</f>
        <v>2476.0773435746974</v>
      </c>
      <c r="E88" s="46">
        <v>37987</v>
      </c>
      <c r="F88" s="41">
        <f t="shared" si="4"/>
        <v>2476.0773435746974</v>
      </c>
      <c r="G88" s="101">
        <f t="shared" si="5"/>
        <v>2501.028904315614</v>
      </c>
      <c r="H88" s="101">
        <f t="shared" si="6"/>
        <v>2526.0312150565305</v>
      </c>
      <c r="I88" s="101">
        <f t="shared" si="7"/>
        <v>2551.0842757974469</v>
      </c>
      <c r="J88" s="101">
        <f t="shared" si="8"/>
        <v>2576.5796367969783</v>
      </c>
      <c r="K88" s="101">
        <f t="shared" si="9"/>
        <v>2602.1257477965096</v>
      </c>
      <c r="L88" s="101">
        <f t="shared" si="10"/>
        <v>2627.7226087960416</v>
      </c>
      <c r="M88" s="101">
        <f t="shared" si="11"/>
        <v>2653.7735977098127</v>
      </c>
      <c r="N88" s="101">
        <f t="shared" si="12"/>
        <v>2679.8753366235842</v>
      </c>
      <c r="O88" s="101">
        <f t="shared" si="13"/>
        <v>2706.0278255373555</v>
      </c>
      <c r="P88" s="101">
        <f t="shared" si="14"/>
        <v>2732.6465272725013</v>
      </c>
      <c r="Q88" s="101">
        <f t="shared" si="15"/>
        <v>2759.315979007647</v>
      </c>
      <c r="R88" s="101">
        <f t="shared" si="16"/>
        <v>2786.036180742793</v>
      </c>
    </row>
    <row r="89" spans="1:18" s="35" customFormat="1" ht="15" x14ac:dyDescent="0.2">
      <c r="A89" s="34">
        <v>38353</v>
      </c>
      <c r="B89" s="35">
        <f>'2018'!R152</f>
        <v>3304.6729867042468</v>
      </c>
      <c r="C89" s="35">
        <f>'2018'!R202</f>
        <v>2201.8655821689013</v>
      </c>
      <c r="E89" s="46">
        <v>38353</v>
      </c>
      <c r="F89" s="41">
        <f t="shared" si="4"/>
        <v>2201.8655821689013</v>
      </c>
      <c r="G89" s="101">
        <f t="shared" si="5"/>
        <v>2224.8291076396258</v>
      </c>
      <c r="H89" s="101">
        <f t="shared" si="6"/>
        <v>2247.8433831103503</v>
      </c>
      <c r="I89" s="101">
        <f t="shared" si="7"/>
        <v>2270.908408581075</v>
      </c>
      <c r="J89" s="101">
        <f t="shared" si="8"/>
        <v>2294.3724945432878</v>
      </c>
      <c r="K89" s="101">
        <f t="shared" si="9"/>
        <v>2317.8873305055004</v>
      </c>
      <c r="L89" s="101">
        <f t="shared" si="10"/>
        <v>2341.4529164677133</v>
      </c>
      <c r="M89" s="101">
        <f t="shared" si="11"/>
        <v>2365.4284501121042</v>
      </c>
      <c r="N89" s="101">
        <f t="shared" si="12"/>
        <v>2389.454733756495</v>
      </c>
      <c r="O89" s="101">
        <f t="shared" si="13"/>
        <v>2413.5317674008861</v>
      </c>
      <c r="P89" s="101">
        <f t="shared" si="14"/>
        <v>2438.0298727145428</v>
      </c>
      <c r="Q89" s="101">
        <f t="shared" si="15"/>
        <v>2462.5787280281988</v>
      </c>
      <c r="R89" s="101">
        <f t="shared" si="16"/>
        <v>2487.1783333418553</v>
      </c>
    </row>
    <row r="90" spans="1:18" s="35" customFormat="1" ht="15" x14ac:dyDescent="0.2">
      <c r="A90" s="34">
        <v>38718</v>
      </c>
      <c r="B90" s="35">
        <f>'2018'!R153</f>
        <v>2926.2267505404047</v>
      </c>
      <c r="C90" s="35">
        <f>'2018'!R203</f>
        <v>1948.060277425863</v>
      </c>
      <c r="E90" s="46">
        <v>38718</v>
      </c>
      <c r="F90" s="41">
        <f t="shared" si="4"/>
        <v>1948.060277425863</v>
      </c>
      <c r="G90" s="101">
        <f t="shared" si="5"/>
        <v>1969.1837144372005</v>
      </c>
      <c r="H90" s="101">
        <f t="shared" si="6"/>
        <v>1990.3579014485381</v>
      </c>
      <c r="I90" s="101">
        <f t="shared" si="7"/>
        <v>2011.5828384598756</v>
      </c>
      <c r="J90" s="101">
        <f t="shared" si="8"/>
        <v>2033.1668140387096</v>
      </c>
      <c r="K90" s="101">
        <f t="shared" si="9"/>
        <v>2054.8015396175438</v>
      </c>
      <c r="L90" s="101">
        <f t="shared" si="10"/>
        <v>2076.4870151963778</v>
      </c>
      <c r="M90" s="101">
        <f t="shared" si="11"/>
        <v>2098.5415460565514</v>
      </c>
      <c r="N90" s="101">
        <f t="shared" si="12"/>
        <v>2120.6468269167253</v>
      </c>
      <c r="O90" s="101">
        <f t="shared" si="13"/>
        <v>2142.8028577768991</v>
      </c>
      <c r="P90" s="101">
        <f t="shared" si="14"/>
        <v>2165.3381784957814</v>
      </c>
      <c r="Q90" s="101">
        <f t="shared" si="15"/>
        <v>2187.9242492146641</v>
      </c>
      <c r="R90" s="101">
        <f t="shared" si="16"/>
        <v>2210.5610699335466</v>
      </c>
    </row>
    <row r="91" spans="1:18" s="35" customFormat="1" ht="15" x14ac:dyDescent="0.2">
      <c r="A91" s="34">
        <v>39083</v>
      </c>
      <c r="B91" s="35">
        <f>'2018'!R154</f>
        <v>2576.2680707298541</v>
      </c>
      <c r="C91" s="35">
        <f>'2018'!R204</f>
        <v>1718.487639969848</v>
      </c>
      <c r="E91" s="46">
        <v>39083</v>
      </c>
      <c r="F91" s="41">
        <f t="shared" si="4"/>
        <v>1718.487639969848</v>
      </c>
      <c r="G91" s="101">
        <f t="shared" si="5"/>
        <v>1737.9466753596294</v>
      </c>
      <c r="H91" s="101">
        <f t="shared" si="6"/>
        <v>1757.456460749411</v>
      </c>
      <c r="I91" s="101">
        <f t="shared" si="7"/>
        <v>1777.0169961391923</v>
      </c>
      <c r="J91" s="101">
        <f t="shared" si="8"/>
        <v>1796.9003693612015</v>
      </c>
      <c r="K91" s="101">
        <f t="shared" si="9"/>
        <v>1816.8344925832107</v>
      </c>
      <c r="L91" s="101">
        <f t="shared" si="10"/>
        <v>1836.8193658052198</v>
      </c>
      <c r="M91" s="101">
        <f t="shared" si="11"/>
        <v>1857.1363062073076</v>
      </c>
      <c r="N91" s="101">
        <f t="shared" si="12"/>
        <v>1877.5039966093957</v>
      </c>
      <c r="O91" s="101">
        <f t="shared" si="13"/>
        <v>1897.9224370114835</v>
      </c>
      <c r="P91" s="101">
        <f t="shared" si="14"/>
        <v>1918.6823746798168</v>
      </c>
      <c r="Q91" s="101">
        <f t="shared" si="15"/>
        <v>1939.49306234815</v>
      </c>
      <c r="R91" s="101">
        <f t="shared" si="16"/>
        <v>1960.3545000164834</v>
      </c>
    </row>
    <row r="92" spans="1:18" s="35" customFormat="1" ht="15" x14ac:dyDescent="0.2">
      <c r="A92" s="34">
        <v>39448</v>
      </c>
      <c r="B92" s="35">
        <f>'2018'!R155</f>
        <v>2253.5788984370088</v>
      </c>
      <c r="C92" s="35">
        <f>'2018'!R205</f>
        <v>1502.9444414694788</v>
      </c>
      <c r="E92" s="46">
        <v>39448</v>
      </c>
      <c r="F92" s="41">
        <f t="shared" si="4"/>
        <v>1502.9444414694788</v>
      </c>
      <c r="G92" s="101">
        <f t="shared" si="5"/>
        <v>1520.8407886701325</v>
      </c>
      <c r="H92" s="101">
        <f t="shared" si="6"/>
        <v>1538.7878858707863</v>
      </c>
      <c r="I92" s="101">
        <f t="shared" si="7"/>
        <v>1556.7857330714401</v>
      </c>
      <c r="J92" s="101">
        <f t="shared" si="8"/>
        <v>1575.072429636208</v>
      </c>
      <c r="K92" s="101">
        <f t="shared" si="9"/>
        <v>1593.409876200976</v>
      </c>
      <c r="L92" s="101">
        <f t="shared" si="10"/>
        <v>1611.7980727657439</v>
      </c>
      <c r="M92" s="101">
        <f t="shared" si="11"/>
        <v>1630.4836087932956</v>
      </c>
      <c r="N92" s="101">
        <f t="shared" si="12"/>
        <v>1649.2198948208472</v>
      </c>
      <c r="O92" s="101">
        <f t="shared" si="13"/>
        <v>1668.006930848399</v>
      </c>
      <c r="P92" s="101">
        <f t="shared" si="14"/>
        <v>1687.0999810970497</v>
      </c>
      <c r="Q92" s="101">
        <f t="shared" si="15"/>
        <v>1706.2437813457009</v>
      </c>
      <c r="R92" s="101">
        <f t="shared" si="16"/>
        <v>1725.4383315943517</v>
      </c>
    </row>
    <row r="93" spans="1:18" s="35" customFormat="1" ht="15" x14ac:dyDescent="0.2">
      <c r="A93" s="34">
        <v>39814</v>
      </c>
      <c r="B93" s="35">
        <f>'2018'!R156</f>
        <v>1956.6442610219954</v>
      </c>
      <c r="C93" s="35">
        <f>'2018'!R206</f>
        <v>1300.155278383332</v>
      </c>
      <c r="E93" s="46">
        <v>39814</v>
      </c>
      <c r="F93" s="41">
        <f t="shared" si="4"/>
        <v>1300.155278383332</v>
      </c>
      <c r="G93" s="101">
        <f t="shared" si="5"/>
        <v>1316.5814041516112</v>
      </c>
      <c r="H93" s="101">
        <f t="shared" si="6"/>
        <v>1333.0582799198903</v>
      </c>
      <c r="I93" s="101">
        <f t="shared" si="7"/>
        <v>1349.5859056881695</v>
      </c>
      <c r="J93" s="101">
        <f t="shared" si="8"/>
        <v>1366.3704035044088</v>
      </c>
      <c r="K93" s="101">
        <f t="shared" si="9"/>
        <v>1383.205651320648</v>
      </c>
      <c r="L93" s="101">
        <f t="shared" si="10"/>
        <v>1400.0916491368873</v>
      </c>
      <c r="M93" s="101">
        <f t="shared" si="11"/>
        <v>1417.2423135931297</v>
      </c>
      <c r="N93" s="101">
        <f t="shared" si="12"/>
        <v>1434.4437280493723</v>
      </c>
      <c r="O93" s="101">
        <f t="shared" si="13"/>
        <v>1451.6958925056147</v>
      </c>
      <c r="P93" s="101">
        <f t="shared" si="14"/>
        <v>1469.2206877262804</v>
      </c>
      <c r="Q93" s="101">
        <f t="shared" si="15"/>
        <v>1486.7962329469462</v>
      </c>
      <c r="R93" s="101">
        <f t="shared" si="16"/>
        <v>1504.422528167612</v>
      </c>
    </row>
    <row r="94" spans="1:18" s="35" customFormat="1" ht="15" x14ac:dyDescent="0.2">
      <c r="A94" s="34">
        <v>40179</v>
      </c>
      <c r="B94" s="35">
        <f>'2018'!R157</f>
        <v>1680.9192405651982</v>
      </c>
      <c r="C94" s="35">
        <f>'2018'!R207</f>
        <v>1119.0479755013655</v>
      </c>
      <c r="E94" s="46">
        <v>40179</v>
      </c>
      <c r="F94" s="41">
        <f t="shared" si="4"/>
        <v>1119.0479755013655</v>
      </c>
      <c r="G94" s="101">
        <f t="shared" si="5"/>
        <v>1134.1610733237503</v>
      </c>
      <c r="H94" s="101">
        <f t="shared" si="6"/>
        <v>1149.3249211461355</v>
      </c>
      <c r="I94" s="101">
        <f t="shared" si="7"/>
        <v>1164.5395189685203</v>
      </c>
      <c r="J94" s="101">
        <f t="shared" si="8"/>
        <v>1179.982430481042</v>
      </c>
      <c r="K94" s="101">
        <f t="shared" si="9"/>
        <v>1195.4760919935638</v>
      </c>
      <c r="L94" s="101">
        <f t="shared" si="10"/>
        <v>1211.0205035060858</v>
      </c>
      <c r="M94" s="101">
        <f t="shared" si="11"/>
        <v>1226.800402156505</v>
      </c>
      <c r="N94" s="101">
        <f t="shared" si="12"/>
        <v>1242.6310508069241</v>
      </c>
      <c r="O94" s="101">
        <f t="shared" si="13"/>
        <v>1258.5124494573433</v>
      </c>
      <c r="P94" s="101">
        <f t="shared" si="14"/>
        <v>1274.6366647159091</v>
      </c>
      <c r="Q94" s="101">
        <f t="shared" si="15"/>
        <v>1290.811629974475</v>
      </c>
      <c r="R94" s="101">
        <f t="shared" si="16"/>
        <v>1307.0373452330407</v>
      </c>
    </row>
    <row r="95" spans="1:18" s="35" customFormat="1" ht="15" x14ac:dyDescent="0.2">
      <c r="A95" s="34">
        <v>40544</v>
      </c>
      <c r="B95" s="35">
        <f>'2018'!R158</f>
        <v>1426.4038370666144</v>
      </c>
      <c r="C95" s="35">
        <f>'2018'!R208</f>
        <v>949.41930449219933</v>
      </c>
      <c r="E95" s="46">
        <v>40544</v>
      </c>
      <c r="F95" s="41">
        <f t="shared" si="4"/>
        <v>949.41930449219933</v>
      </c>
      <c r="G95" s="101">
        <f t="shared" si="5"/>
        <v>963.30259444976775</v>
      </c>
      <c r="H95" s="101">
        <f t="shared" si="6"/>
        <v>977.23663440733617</v>
      </c>
      <c r="I95" s="101">
        <f t="shared" si="7"/>
        <v>991.22142436490469</v>
      </c>
      <c r="J95" s="101">
        <f t="shared" si="8"/>
        <v>1005.4077796915502</v>
      </c>
      <c r="K95" s="101">
        <f t="shared" si="9"/>
        <v>1019.6448850181959</v>
      </c>
      <c r="L95" s="101">
        <f t="shared" si="10"/>
        <v>1033.9327403448415</v>
      </c>
      <c r="M95" s="101">
        <f t="shared" si="11"/>
        <v>1048.4287527123415</v>
      </c>
      <c r="N95" s="101">
        <f t="shared" si="12"/>
        <v>1062.9755150798419</v>
      </c>
      <c r="O95" s="101">
        <f t="shared" si="13"/>
        <v>1077.5730274473419</v>
      </c>
      <c r="P95" s="101">
        <f t="shared" si="14"/>
        <v>1092.3854318963351</v>
      </c>
      <c r="Q95" s="101">
        <f t="shared" si="15"/>
        <v>1107.2485863453285</v>
      </c>
      <c r="R95" s="101">
        <f t="shared" si="16"/>
        <v>1122.1624907943217</v>
      </c>
    </row>
    <row r="96" spans="1:18" s="35" customFormat="1" ht="15" x14ac:dyDescent="0.2">
      <c r="A96" s="34">
        <v>40909</v>
      </c>
      <c r="B96" s="35">
        <f>'2018'!R159</f>
        <v>1190.0681052465018</v>
      </c>
      <c r="C96" s="35">
        <f>'2018'!R209</f>
        <v>792.54466889725575</v>
      </c>
      <c r="E96" s="46">
        <v>40909</v>
      </c>
      <c r="F96" s="41">
        <f t="shared" si="4"/>
        <v>792.54466889725575</v>
      </c>
      <c r="G96" s="101">
        <f t="shared" si="5"/>
        <v>805.29061774676086</v>
      </c>
      <c r="H96" s="101">
        <f t="shared" si="6"/>
        <v>818.08731659626596</v>
      </c>
      <c r="I96" s="101">
        <f t="shared" si="7"/>
        <v>830.93476544577106</v>
      </c>
      <c r="J96" s="101">
        <f t="shared" si="8"/>
        <v>843.9590424952529</v>
      </c>
      <c r="K96" s="101">
        <f t="shared" si="9"/>
        <v>857.03406954473473</v>
      </c>
      <c r="L96" s="101">
        <f t="shared" si="10"/>
        <v>870.15984659421656</v>
      </c>
      <c r="M96" s="101">
        <f t="shared" si="11"/>
        <v>883.46850548202463</v>
      </c>
      <c r="N96" s="101">
        <f t="shared" si="12"/>
        <v>896.82791436983268</v>
      </c>
      <c r="O96" s="101">
        <f t="shared" si="13"/>
        <v>910.23807325764074</v>
      </c>
      <c r="P96" s="101">
        <f t="shared" si="14"/>
        <v>923.83729928875869</v>
      </c>
      <c r="Q96" s="101">
        <f t="shared" si="15"/>
        <v>937.48727531987652</v>
      </c>
      <c r="R96" s="101">
        <f t="shared" si="16"/>
        <v>951.18800135099445</v>
      </c>
    </row>
    <row r="97" spans="1:18" s="35" customFormat="1" ht="15" x14ac:dyDescent="0.2">
      <c r="A97" s="34">
        <v>41275</v>
      </c>
      <c r="B97" s="35">
        <f>'2018'!R160</f>
        <v>973.42701774473107</v>
      </c>
      <c r="C97" s="35">
        <f>'2018'!R210</f>
        <v>648.42406871653577</v>
      </c>
      <c r="E97" s="46">
        <v>41275</v>
      </c>
      <c r="F97" s="41">
        <f t="shared" si="4"/>
        <v>648.42406871653577</v>
      </c>
      <c r="G97" s="101">
        <f t="shared" si="5"/>
        <v>660.12514321473066</v>
      </c>
      <c r="H97" s="101">
        <f t="shared" si="6"/>
        <v>671.87696771292553</v>
      </c>
      <c r="I97" s="101">
        <f t="shared" si="7"/>
        <v>683.67954221112041</v>
      </c>
      <c r="J97" s="101">
        <f t="shared" si="8"/>
        <v>695.63621889215108</v>
      </c>
      <c r="K97" s="101">
        <f t="shared" si="9"/>
        <v>707.64364557318163</v>
      </c>
      <c r="L97" s="101">
        <f t="shared" si="10"/>
        <v>719.70182225421229</v>
      </c>
      <c r="M97" s="101">
        <f t="shared" si="11"/>
        <v>731.91966046555535</v>
      </c>
      <c r="N97" s="101">
        <f t="shared" si="12"/>
        <v>744.18824867689841</v>
      </c>
      <c r="O97" s="101">
        <f t="shared" si="13"/>
        <v>756.50758688824135</v>
      </c>
      <c r="P97" s="101">
        <f t="shared" si="14"/>
        <v>768.99226689318107</v>
      </c>
      <c r="Q97" s="101">
        <f t="shared" si="15"/>
        <v>781.52769689812089</v>
      </c>
      <c r="R97" s="101">
        <f t="shared" si="16"/>
        <v>794.1138769030606</v>
      </c>
    </row>
    <row r="98" spans="1:18" s="35" customFormat="1" ht="15" x14ac:dyDescent="0.2">
      <c r="A98" s="34">
        <v>41640</v>
      </c>
      <c r="B98" s="35">
        <f>'2018'!R161</f>
        <v>774.80655754282611</v>
      </c>
      <c r="C98" s="35">
        <f>'2018'!R211</f>
        <v>515.78210040861609</v>
      </c>
      <c r="E98" s="46">
        <v>41640</v>
      </c>
      <c r="F98" s="41">
        <f t="shared" si="4"/>
        <v>515.78210040861609</v>
      </c>
      <c r="G98" s="101">
        <f t="shared" si="5"/>
        <v>526.52152063657854</v>
      </c>
      <c r="H98" s="101">
        <f t="shared" si="6"/>
        <v>537.31169086454099</v>
      </c>
      <c r="I98" s="101">
        <f t="shared" si="7"/>
        <v>548.15261109250343</v>
      </c>
      <c r="J98" s="101">
        <f t="shared" si="8"/>
        <v>559.12671752292408</v>
      </c>
      <c r="K98" s="101">
        <f t="shared" si="9"/>
        <v>570.15157395334472</v>
      </c>
      <c r="L98" s="101">
        <f t="shared" si="10"/>
        <v>581.22718038376536</v>
      </c>
      <c r="M98" s="101">
        <f t="shared" si="11"/>
        <v>592.44107744154769</v>
      </c>
      <c r="N98" s="101">
        <f t="shared" si="12"/>
        <v>603.7057244993299</v>
      </c>
      <c r="O98" s="101">
        <f t="shared" si="13"/>
        <v>615.02112155711222</v>
      </c>
      <c r="P98" s="101">
        <f t="shared" si="14"/>
        <v>626.48002468840127</v>
      </c>
      <c r="Q98" s="101">
        <f t="shared" si="15"/>
        <v>637.98967781969031</v>
      </c>
      <c r="R98" s="101">
        <f t="shared" si="16"/>
        <v>649.55008095097935</v>
      </c>
    </row>
    <row r="99" spans="1:18" s="35" customFormat="1" ht="15" x14ac:dyDescent="0.2">
      <c r="A99" s="34">
        <v>42005</v>
      </c>
      <c r="B99" s="35">
        <f>'2018'!R162</f>
        <v>592.71177610318568</v>
      </c>
      <c r="C99" s="35">
        <f>'2018'!R212</f>
        <v>394.61876397349721</v>
      </c>
      <c r="E99" s="46">
        <v>42005</v>
      </c>
      <c r="F99" s="41">
        <f t="shared" si="4"/>
        <v>394.61876397349721</v>
      </c>
      <c r="G99" s="101">
        <f t="shared" si="5"/>
        <v>404.47975001230509</v>
      </c>
      <c r="H99" s="101">
        <f t="shared" si="6"/>
        <v>414.39148605111291</v>
      </c>
      <c r="I99" s="101">
        <f t="shared" si="7"/>
        <v>424.35397208992077</v>
      </c>
      <c r="J99" s="101">
        <f t="shared" si="8"/>
        <v>434.43053838757271</v>
      </c>
      <c r="K99" s="101">
        <f t="shared" si="9"/>
        <v>444.55785468522464</v>
      </c>
      <c r="L99" s="101">
        <f t="shared" si="10"/>
        <v>454.73592098287651</v>
      </c>
      <c r="M99" s="101">
        <f t="shared" si="11"/>
        <v>465.03275641000238</v>
      </c>
      <c r="N99" s="101">
        <f t="shared" si="12"/>
        <v>475.38034183712819</v>
      </c>
      <c r="O99" s="101">
        <f t="shared" si="13"/>
        <v>485.77867726425404</v>
      </c>
      <c r="P99" s="101">
        <f t="shared" si="14"/>
        <v>496.30057267441987</v>
      </c>
      <c r="Q99" s="101">
        <f t="shared" si="15"/>
        <v>506.87321808458574</v>
      </c>
      <c r="R99" s="101">
        <f t="shared" si="16"/>
        <v>517.4966134947515</v>
      </c>
    </row>
    <row r="100" spans="1:18" s="35" customFormat="1" ht="15" x14ac:dyDescent="0.2">
      <c r="A100" s="34">
        <v>42370</v>
      </c>
      <c r="B100" s="35">
        <f>'2018'!R163</f>
        <v>425.48798380463523</v>
      </c>
      <c r="C100" s="35">
        <f>'2018'!R213</f>
        <v>283.6586558697569</v>
      </c>
      <c r="E100" s="46">
        <v>42370</v>
      </c>
      <c r="F100" s="41">
        <f t="shared" si="4"/>
        <v>283.6586558697569</v>
      </c>
      <c r="G100" s="101">
        <f t="shared" si="5"/>
        <v>292.71518112481266</v>
      </c>
      <c r="H100" s="101">
        <f t="shared" si="6"/>
        <v>301.82245637986836</v>
      </c>
      <c r="I100" s="101">
        <f t="shared" si="7"/>
        <v>310.9804816349241</v>
      </c>
      <c r="J100" s="101">
        <f t="shared" si="8"/>
        <v>320.23509012677732</v>
      </c>
      <c r="K100" s="101">
        <f t="shared" si="9"/>
        <v>329.54044861863048</v>
      </c>
      <c r="L100" s="101">
        <f t="shared" si="10"/>
        <v>338.89655711048368</v>
      </c>
      <c r="M100" s="101">
        <f t="shared" si="11"/>
        <v>348.35355714953471</v>
      </c>
      <c r="N100" s="101">
        <f t="shared" si="12"/>
        <v>357.86130718858567</v>
      </c>
      <c r="O100" s="101">
        <f t="shared" si="13"/>
        <v>367.41980722763668</v>
      </c>
      <c r="P100" s="101">
        <f t="shared" si="14"/>
        <v>377.08360083003703</v>
      </c>
      <c r="Q100" s="101">
        <f t="shared" si="15"/>
        <v>386.79814443243743</v>
      </c>
      <c r="R100" s="101">
        <f t="shared" si="16"/>
        <v>396.56343803483776</v>
      </c>
    </row>
    <row r="101" spans="1:18" s="35" customFormat="1" ht="15" x14ac:dyDescent="0.2">
      <c r="A101" s="34">
        <v>42736</v>
      </c>
      <c r="B101" s="35">
        <f>'2018'!R164</f>
        <v>272.05473440554789</v>
      </c>
      <c r="C101" s="35">
        <f>'2018'!R214</f>
        <v>181.3698229370319</v>
      </c>
      <c r="E101" s="46">
        <v>42736</v>
      </c>
      <c r="F101" s="41">
        <f t="shared" si="4"/>
        <v>181.3698229370319</v>
      </c>
      <c r="G101" s="101">
        <f t="shared" si="5"/>
        <v>189.68475415332537</v>
      </c>
      <c r="H101" s="101">
        <f t="shared" si="6"/>
        <v>198.05043536961887</v>
      </c>
      <c r="I101" s="101">
        <f t="shared" si="7"/>
        <v>206.46686658591233</v>
      </c>
      <c r="J101" s="101">
        <f t="shared" si="8"/>
        <v>214.96375136866018</v>
      </c>
      <c r="K101" s="101">
        <f t="shared" si="9"/>
        <v>223.51138615140806</v>
      </c>
      <c r="L101" s="101">
        <f t="shared" si="10"/>
        <v>232.1097709341559</v>
      </c>
      <c r="M101" s="101">
        <f t="shared" si="11"/>
        <v>240.79256677342855</v>
      </c>
      <c r="N101" s="101">
        <f t="shared" si="12"/>
        <v>249.52611261270116</v>
      </c>
      <c r="O101" s="101">
        <f t="shared" si="13"/>
        <v>258.31040845197379</v>
      </c>
      <c r="P101" s="101">
        <f t="shared" si="14"/>
        <v>267.18315891325062</v>
      </c>
      <c r="Q101" s="101">
        <f t="shared" si="15"/>
        <v>276.1066593745274</v>
      </c>
      <c r="R101" s="101">
        <f t="shared" si="16"/>
        <v>285.08090983580422</v>
      </c>
    </row>
    <row r="102" spans="1:18" s="35" customFormat="1" ht="15" x14ac:dyDescent="0.2">
      <c r="A102" s="34">
        <v>43101</v>
      </c>
      <c r="B102" s="35">
        <f>'2018'!R165</f>
        <v>0</v>
      </c>
      <c r="C102" s="35">
        <f>'2018'!R215</f>
        <v>0</v>
      </c>
      <c r="E102" s="46">
        <v>43101</v>
      </c>
      <c r="F102" s="41">
        <f t="shared" ref="F102" si="17">VLOOKUP(E102,$A$66:$C$104,$A$64,0)</f>
        <v>0</v>
      </c>
      <c r="G102" s="101">
        <f t="shared" si="5"/>
        <v>7</v>
      </c>
      <c r="H102" s="101">
        <f t="shared" si="6"/>
        <v>14.050750000000001</v>
      </c>
      <c r="I102" s="101">
        <f t="shared" si="7"/>
        <v>21.152250000000002</v>
      </c>
      <c r="J102" s="101">
        <f t="shared" si="8"/>
        <v>28.305603812500003</v>
      </c>
      <c r="K102" s="101">
        <f t="shared" si="9"/>
        <v>35.509707625000004</v>
      </c>
      <c r="L102" s="101">
        <f t="shared" si="10"/>
        <v>42.764561437500006</v>
      </c>
      <c r="M102" s="101">
        <f t="shared" si="11"/>
        <v>50.074604507921883</v>
      </c>
      <c r="N102" s="101">
        <f t="shared" si="12"/>
        <v>57.43539757834376</v>
      </c>
      <c r="O102" s="101">
        <f t="shared" si="13"/>
        <v>64.846940648765624</v>
      </c>
      <c r="P102" s="101">
        <f t="shared" si="14"/>
        <v>72.31708096846917</v>
      </c>
      <c r="Q102" s="101">
        <f t="shared" si="15"/>
        <v>79.837971288172724</v>
      </c>
      <c r="R102" s="101">
        <f t="shared" si="16"/>
        <v>87.409611607876272</v>
      </c>
    </row>
    <row r="103" spans="1:18" s="35" customFormat="1" ht="15" x14ac:dyDescent="0.2">
      <c r="A103" s="34">
        <v>43466</v>
      </c>
      <c r="B103" s="35">
        <f>'2018'!R166</f>
        <v>0</v>
      </c>
      <c r="C103" s="35">
        <f>'2018'!R216</f>
        <v>0</v>
      </c>
      <c r="E103" s="46">
        <v>43466</v>
      </c>
      <c r="F103" s="41">
        <f t="shared" ref="F103" si="18">VLOOKUP(E103,$A$66:$C$104,$A$64,0)</f>
        <v>0</v>
      </c>
      <c r="G103" s="101">
        <f t="shared" si="5"/>
        <v>7</v>
      </c>
      <c r="H103" s="101">
        <f t="shared" si="6"/>
        <v>14.050750000000001</v>
      </c>
      <c r="I103" s="101">
        <f t="shared" si="7"/>
        <v>21.152250000000002</v>
      </c>
      <c r="J103" s="101">
        <f t="shared" si="8"/>
        <v>28.305603812500003</v>
      </c>
      <c r="K103" s="101">
        <f t="shared" si="9"/>
        <v>35.509707625000004</v>
      </c>
      <c r="L103" s="101">
        <f t="shared" si="10"/>
        <v>42.764561437500006</v>
      </c>
      <c r="M103" s="101">
        <f t="shared" si="11"/>
        <v>50.074604507921883</v>
      </c>
      <c r="N103" s="101">
        <f t="shared" si="12"/>
        <v>57.43539757834376</v>
      </c>
      <c r="O103" s="101">
        <f t="shared" si="13"/>
        <v>64.846940648765624</v>
      </c>
      <c r="P103" s="101">
        <f t="shared" si="14"/>
        <v>72.31708096846917</v>
      </c>
      <c r="Q103" s="101">
        <f t="shared" si="15"/>
        <v>79.837971288172724</v>
      </c>
      <c r="R103" s="101">
        <f t="shared" si="16"/>
        <v>87.409611607876272</v>
      </c>
    </row>
    <row r="104" spans="1:18" s="35" customFormat="1" ht="15.75" x14ac:dyDescent="0.2">
      <c r="A104" s="34">
        <v>43831</v>
      </c>
      <c r="B104" s="35">
        <f>'2018'!R167</f>
        <v>0</v>
      </c>
      <c r="C104" s="35">
        <f>'2018'!R217</f>
        <v>0</v>
      </c>
      <c r="E104" s="50"/>
      <c r="F104" s="51"/>
      <c r="G104" s="42"/>
      <c r="H104" s="42"/>
      <c r="I104" s="42"/>
      <c r="J104" s="42"/>
      <c r="K104" s="42"/>
      <c r="L104" s="42"/>
      <c r="M104" s="42"/>
      <c r="N104" s="42"/>
      <c r="O104" s="42"/>
      <c r="P104" s="42"/>
      <c r="Q104" s="42"/>
      <c r="R104" s="42"/>
    </row>
    <row r="105" spans="1:18" s="35" customFormat="1" x14ac:dyDescent="0.2"/>
    <row r="106" spans="1:18" s="35" customFormat="1" x14ac:dyDescent="0.2">
      <c r="E106" s="48">
        <f>D5*0.7</f>
        <v>7</v>
      </c>
      <c r="F106" s="49" t="e">
        <f>(L3/4+100)/100</f>
        <v>#VALUE!</v>
      </c>
      <c r="G106" s="35" t="e">
        <f>HLOOKUP(M6,C11:N12,2,0)</f>
        <v>#N/A</v>
      </c>
    </row>
    <row r="107" spans="1:18" s="35" customFormat="1" x14ac:dyDescent="0.2"/>
    <row r="108" spans="1:18" s="35" customFormat="1" x14ac:dyDescent="0.2">
      <c r="E108" s="35" t="s">
        <v>15</v>
      </c>
      <c r="H108" s="35">
        <v>10</v>
      </c>
    </row>
    <row r="109" spans="1:18" s="35" customFormat="1" ht="15" x14ac:dyDescent="0.2">
      <c r="E109" s="35" t="s">
        <v>16</v>
      </c>
      <c r="G109" s="45" t="s">
        <v>2</v>
      </c>
      <c r="H109" s="35">
        <v>15</v>
      </c>
      <c r="I109" s="35">
        <v>1</v>
      </c>
    </row>
    <row r="110" spans="1:18" s="35" customFormat="1" ht="15" x14ac:dyDescent="0.2">
      <c r="G110" s="45" t="s">
        <v>3</v>
      </c>
      <c r="H110" s="35">
        <v>2011</v>
      </c>
      <c r="I110" s="35">
        <v>2</v>
      </c>
    </row>
    <row r="111" spans="1:18" s="35" customFormat="1" ht="15" x14ac:dyDescent="0.2">
      <c r="G111" s="45" t="s">
        <v>4</v>
      </c>
      <c r="H111" s="35">
        <v>2012</v>
      </c>
      <c r="I111" s="35">
        <v>3</v>
      </c>
    </row>
    <row r="112" spans="1:18" s="35" customFormat="1" ht="15" x14ac:dyDescent="0.2">
      <c r="G112" s="45" t="s">
        <v>5</v>
      </c>
      <c r="H112" s="35">
        <v>2013</v>
      </c>
      <c r="I112" s="35">
        <v>4</v>
      </c>
    </row>
    <row r="113" spans="5:18" s="35" customFormat="1" ht="15" x14ac:dyDescent="0.2">
      <c r="G113" s="45" t="s">
        <v>6</v>
      </c>
      <c r="H113" s="35">
        <v>2014</v>
      </c>
      <c r="I113" s="35">
        <v>5</v>
      </c>
    </row>
    <row r="114" spans="5:18" s="35" customFormat="1" ht="15" x14ac:dyDescent="0.2">
      <c r="G114" s="45" t="s">
        <v>7</v>
      </c>
      <c r="H114" s="35">
        <v>2015</v>
      </c>
      <c r="I114" s="35">
        <v>6</v>
      </c>
    </row>
    <row r="115" spans="5:18" s="35" customFormat="1" ht="15" x14ac:dyDescent="0.2">
      <c r="G115" s="45" t="s">
        <v>8</v>
      </c>
      <c r="H115" s="35">
        <v>2016</v>
      </c>
      <c r="I115" s="35">
        <v>7</v>
      </c>
    </row>
    <row r="116" spans="5:18" s="35" customFormat="1" ht="15" x14ac:dyDescent="0.2">
      <c r="G116" s="45" t="s">
        <v>9</v>
      </c>
      <c r="H116" s="35">
        <v>2017</v>
      </c>
      <c r="I116" s="35">
        <v>8</v>
      </c>
    </row>
    <row r="117" spans="5:18" s="35" customFormat="1" ht="15" x14ac:dyDescent="0.2">
      <c r="G117" s="45" t="s">
        <v>10</v>
      </c>
      <c r="H117" s="35">
        <v>2018</v>
      </c>
      <c r="I117" s="35">
        <v>9</v>
      </c>
    </row>
    <row r="118" spans="5:18" s="35" customFormat="1" ht="15" x14ac:dyDescent="0.2">
      <c r="G118" s="45" t="s">
        <v>11</v>
      </c>
      <c r="H118" s="35">
        <v>2019</v>
      </c>
      <c r="I118" s="35">
        <v>10</v>
      </c>
    </row>
    <row r="119" spans="5:18" s="35" customFormat="1" ht="15" x14ac:dyDescent="0.2">
      <c r="G119" s="45" t="s">
        <v>12</v>
      </c>
      <c r="H119" s="35">
        <v>2020</v>
      </c>
      <c r="I119" s="35">
        <v>11</v>
      </c>
    </row>
    <row r="120" spans="5:18" s="35" customFormat="1" ht="15" x14ac:dyDescent="0.2">
      <c r="G120" s="45" t="s">
        <v>13</v>
      </c>
      <c r="I120" s="35">
        <v>12</v>
      </c>
    </row>
    <row r="121" spans="5:18" s="35" customFormat="1" x14ac:dyDescent="0.2">
      <c r="I121" s="35">
        <v>13</v>
      </c>
    </row>
    <row r="122" spans="5:18" s="35" customFormat="1" x14ac:dyDescent="0.2">
      <c r="I122" s="35">
        <v>14</v>
      </c>
    </row>
    <row r="123" spans="5:18" s="35" customFormat="1" x14ac:dyDescent="0.2"/>
    <row r="124" spans="5:18" s="35" customFormat="1" x14ac:dyDescent="0.2"/>
    <row r="125" spans="5:18" s="35" customFormat="1" x14ac:dyDescent="0.2"/>
    <row r="126" spans="5:18" s="35" customFormat="1" x14ac:dyDescent="0.2"/>
    <row r="127" spans="5:18" s="35" customFormat="1" x14ac:dyDescent="0.2"/>
    <row r="128" spans="5:18" s="35" customFormat="1" ht="15" x14ac:dyDescent="0.2">
      <c r="E128" s="45" t="s">
        <v>0</v>
      </c>
      <c r="F128" s="45" t="s">
        <v>1</v>
      </c>
      <c r="G128" s="45" t="s">
        <v>2</v>
      </c>
      <c r="H128" s="45" t="s">
        <v>3</v>
      </c>
      <c r="I128" s="45" t="s">
        <v>4</v>
      </c>
      <c r="J128" s="45" t="s">
        <v>5</v>
      </c>
      <c r="K128" s="45" t="s">
        <v>6</v>
      </c>
      <c r="L128" s="45" t="s">
        <v>7</v>
      </c>
      <c r="M128" s="45" t="s">
        <v>8</v>
      </c>
      <c r="N128" s="45" t="s">
        <v>9</v>
      </c>
      <c r="O128" s="45" t="s">
        <v>10</v>
      </c>
      <c r="P128" s="45" t="s">
        <v>11</v>
      </c>
      <c r="Q128" s="45" t="s">
        <v>12</v>
      </c>
      <c r="R128" s="45" t="s">
        <v>13</v>
      </c>
    </row>
    <row r="129" spans="5:18" s="35" customFormat="1" ht="15" x14ac:dyDescent="0.2">
      <c r="E129" s="46">
        <v>29992</v>
      </c>
      <c r="F129" s="41">
        <f t="shared" ref="F129:F164" si="19">B66</f>
        <v>33501.825902694705</v>
      </c>
      <c r="G129" s="101">
        <f t="shared" ref="G129:G164" si="20">$F129+$H$109*0.7*1+$F129*$M$3*1/1200</f>
        <v>33755.214140489239</v>
      </c>
      <c r="H129" s="101">
        <f t="shared" ref="H129:H164" si="21">$F129+$H$109*0.7*2+($F129)*$M$3*2/1200+$H$109*0.7*$M$3/1200</f>
        <v>34008.67850328378</v>
      </c>
      <c r="I129" s="101">
        <f t="shared" ref="I129:I164" si="22">$F129+$H$109*0.7*3+($F129)*$M$3*3/1200+$H$109*0.7*2*$M$3/1200+$H$109*0.7*1*$M$3/1200</f>
        <v>34262.218991078313</v>
      </c>
      <c r="J129" s="101">
        <f t="shared" ref="J129:J164" si="23">$I129+$H$109*0.7*1+$I129*$M$4*1/1200</f>
        <v>34521.120078763634</v>
      </c>
      <c r="K129" s="101">
        <f t="shared" ref="K129:K164" si="24">$I129+$H$109*0.7*2+($I129)*$M$4*2/1200+$H$109*0.7*$M$4/1200</f>
        <v>34780.097291448947</v>
      </c>
      <c r="L129" s="101">
        <f t="shared" ref="L129:L164" si="25">$I129+$H$109*0.7*3+($I129)*$M$4*3/1200+$H$109*0.7*2*$M$4/1200+$H$109*0.7*1*$M$4/1200</f>
        <v>35039.150629134267</v>
      </c>
      <c r="M129" s="101">
        <f t="shared" ref="M129:M164" si="26">$L129+$H$109*0.7*1+$L129*$M$5*1/1200</f>
        <v>35303.684471195491</v>
      </c>
      <c r="N129" s="101">
        <f t="shared" ref="N129:N164" si="27">$L129+$H$109*0.7*2+($L129)*$M$5*2/1200+$H$109*0.7*$M$5/1200</f>
        <v>35568.294438256715</v>
      </c>
      <c r="O129" s="101">
        <f t="shared" ref="O129:O164" si="28">$L129+$H$109*0.7*3+($L129)*$M$5*3/1200+$H$109*0.7*2*$M$5/1200+$H$109*0.7*1*$M$5/1200</f>
        <v>35832.980530317938</v>
      </c>
      <c r="P129" s="101">
        <f>$O129+$H$109*0.7*1+$O129*$M$6*1/1200</f>
        <v>36103.26963916274</v>
      </c>
      <c r="Q129" s="101">
        <f>$O129+$H$109*0.7*2+($O129)*$M$6*2/1200+$H$109*0.7*$M$6/1200</f>
        <v>36373.634873007548</v>
      </c>
      <c r="R129" s="101">
        <f>$O129+$H$109*0.7*3+($O129)*$M$6*3/1200+$H$109*0.7*2*$M$6/1200+$H$109*0.7*1*$M$6/1200</f>
        <v>36644.076231852356</v>
      </c>
    </row>
    <row r="130" spans="5:18" s="35" customFormat="1" ht="15" x14ac:dyDescent="0.2">
      <c r="E130" s="46">
        <v>30326</v>
      </c>
      <c r="F130" s="41">
        <f t="shared" si="19"/>
        <v>30591.142127252446</v>
      </c>
      <c r="G130" s="101">
        <f t="shared" si="20"/>
        <v>30823.427907675024</v>
      </c>
      <c r="H130" s="101">
        <f t="shared" si="21"/>
        <v>31055.789813097606</v>
      </c>
      <c r="I130" s="101">
        <f t="shared" si="22"/>
        <v>31288.227843520184</v>
      </c>
      <c r="J130" s="101">
        <f t="shared" si="23"/>
        <v>31525.567495385705</v>
      </c>
      <c r="K130" s="101">
        <f t="shared" si="24"/>
        <v>31762.983272251226</v>
      </c>
      <c r="L130" s="101">
        <f t="shared" si="25"/>
        <v>32000.475174116746</v>
      </c>
      <c r="M130" s="101">
        <f t="shared" si="26"/>
        <v>32242.978619129091</v>
      </c>
      <c r="N130" s="101">
        <f t="shared" si="27"/>
        <v>32485.558189141437</v>
      </c>
      <c r="O130" s="101">
        <f t="shared" si="28"/>
        <v>32728.213884153785</v>
      </c>
      <c r="P130" s="101">
        <f t="shared" ref="P130:P164" si="29">$O130+$H$109*0.7*1+$O130*$M$6*1/1200</f>
        <v>32975.9934348139</v>
      </c>
      <c r="Q130" s="101">
        <f t="shared" ref="Q130:Q164" si="30">$O130+$H$109*0.7*2+($O130)*$M$6*2/1200+$H$109*0.7*$M$6/1200</f>
        <v>33223.849110474017</v>
      </c>
      <c r="R130" s="101">
        <f t="shared" ref="R130:R164" si="31">$O130+$H$109*0.7*3+($O130)*$M$6*3/1200+$H$109*0.7*2*$M$6/1200+$H$109*0.7*1*$M$6/1200</f>
        <v>33471.780911134127</v>
      </c>
    </row>
    <row r="131" spans="5:18" s="35" customFormat="1" ht="15" x14ac:dyDescent="0.2">
      <c r="E131" s="46">
        <v>30691</v>
      </c>
      <c r="F131" s="41">
        <f t="shared" si="19"/>
        <v>27980.600926524836</v>
      </c>
      <c r="G131" s="101">
        <f t="shared" si="20"/>
        <v>28193.960283242141</v>
      </c>
      <c r="H131" s="101">
        <f t="shared" si="21"/>
        <v>28407.395764959445</v>
      </c>
      <c r="I131" s="101">
        <f t="shared" si="22"/>
        <v>28620.907371676749</v>
      </c>
      <c r="J131" s="101">
        <f t="shared" si="23"/>
        <v>28838.908950121404</v>
      </c>
      <c r="K131" s="101">
        <f t="shared" si="24"/>
        <v>29056.986653566062</v>
      </c>
      <c r="L131" s="101">
        <f t="shared" si="25"/>
        <v>29275.140482010716</v>
      </c>
      <c r="M131" s="101">
        <f t="shared" si="26"/>
        <v>29497.885250505293</v>
      </c>
      <c r="N131" s="101">
        <f t="shared" si="27"/>
        <v>29720.706143999872</v>
      </c>
      <c r="O131" s="101">
        <f t="shared" si="28"/>
        <v>29943.603162494448</v>
      </c>
      <c r="P131" s="101">
        <f t="shared" si="29"/>
        <v>30171.194285422534</v>
      </c>
      <c r="Q131" s="101">
        <f t="shared" si="30"/>
        <v>30398.861533350617</v>
      </c>
      <c r="R131" s="101">
        <f t="shared" si="31"/>
        <v>30626.604906278702</v>
      </c>
    </row>
    <row r="132" spans="5:18" s="35" customFormat="1" ht="15" x14ac:dyDescent="0.2">
      <c r="E132" s="46">
        <v>31057</v>
      </c>
      <c r="F132" s="41">
        <f t="shared" si="19"/>
        <v>25630.049205803974</v>
      </c>
      <c r="G132" s="101">
        <f t="shared" si="20"/>
        <v>25826.367062546055</v>
      </c>
      <c r="H132" s="101">
        <f t="shared" si="21"/>
        <v>26022.761044288131</v>
      </c>
      <c r="I132" s="101">
        <f t="shared" si="22"/>
        <v>26219.23115103021</v>
      </c>
      <c r="J132" s="101">
        <f t="shared" si="23"/>
        <v>26419.82057687518</v>
      </c>
      <c r="K132" s="101">
        <f t="shared" si="24"/>
        <v>26620.486127720149</v>
      </c>
      <c r="L132" s="101">
        <f t="shared" si="25"/>
        <v>26821.227803565114</v>
      </c>
      <c r="M132" s="101">
        <f t="shared" si="26"/>
        <v>27026.18170514096</v>
      </c>
      <c r="N132" s="101">
        <f t="shared" si="27"/>
        <v>27231.211731716809</v>
      </c>
      <c r="O132" s="101">
        <f t="shared" si="28"/>
        <v>27436.317883292653</v>
      </c>
      <c r="P132" s="101">
        <f t="shared" si="29"/>
        <v>27645.731187946523</v>
      </c>
      <c r="Q132" s="101">
        <f t="shared" si="30"/>
        <v>27855.220617600397</v>
      </c>
      <c r="R132" s="101">
        <f t="shared" si="31"/>
        <v>28064.786172254266</v>
      </c>
    </row>
    <row r="133" spans="5:18" s="35" customFormat="1" ht="15" x14ac:dyDescent="0.2">
      <c r="E133" s="46">
        <v>31422</v>
      </c>
      <c r="F133" s="41">
        <f t="shared" si="19"/>
        <v>23498.040227369314</v>
      </c>
      <c r="G133" s="101">
        <f t="shared" si="20"/>
        <v>23678.901019017743</v>
      </c>
      <c r="H133" s="101">
        <f t="shared" si="21"/>
        <v>23859.837935666168</v>
      </c>
      <c r="I133" s="101">
        <f t="shared" si="22"/>
        <v>24040.850977314596</v>
      </c>
      <c r="J133" s="101">
        <f t="shared" si="23"/>
        <v>24225.647146900126</v>
      </c>
      <c r="K133" s="101">
        <f t="shared" si="24"/>
        <v>24410.519441485656</v>
      </c>
      <c r="L133" s="101">
        <f t="shared" si="25"/>
        <v>24595.467861071189</v>
      </c>
      <c r="M133" s="101">
        <f t="shared" si="26"/>
        <v>24784.285003063957</v>
      </c>
      <c r="N133" s="101">
        <f t="shared" si="27"/>
        <v>24973.17827005672</v>
      </c>
      <c r="O133" s="101">
        <f t="shared" si="28"/>
        <v>25162.147662049487</v>
      </c>
      <c r="P133" s="101">
        <f t="shared" si="29"/>
        <v>25355.073232599345</v>
      </c>
      <c r="Q133" s="101">
        <f t="shared" si="30"/>
        <v>25548.074928149203</v>
      </c>
      <c r="R133" s="101">
        <f t="shared" si="31"/>
        <v>25741.152748699064</v>
      </c>
    </row>
    <row r="134" spans="5:18" s="35" customFormat="1" ht="15" x14ac:dyDescent="0.2">
      <c r="E134" s="46">
        <v>31787</v>
      </c>
      <c r="F134" s="41">
        <f t="shared" si="19"/>
        <v>21643.713716165355</v>
      </c>
      <c r="G134" s="101">
        <f t="shared" si="20"/>
        <v>21811.130640607553</v>
      </c>
      <c r="H134" s="101">
        <f t="shared" si="21"/>
        <v>21978.623690049753</v>
      </c>
      <c r="I134" s="101">
        <f t="shared" si="22"/>
        <v>22146.19286449195</v>
      </c>
      <c r="J134" s="101">
        <f t="shared" si="23"/>
        <v>22317.252762759515</v>
      </c>
      <c r="K134" s="101">
        <f t="shared" si="24"/>
        <v>22488.388786027084</v>
      </c>
      <c r="L134" s="101">
        <f t="shared" si="25"/>
        <v>22659.600934294649</v>
      </c>
      <c r="M134" s="101">
        <f t="shared" si="26"/>
        <v>22834.383041068286</v>
      </c>
      <c r="N134" s="101">
        <f t="shared" si="27"/>
        <v>23009.241272841922</v>
      </c>
      <c r="O134" s="101">
        <f t="shared" si="28"/>
        <v>23184.175629615558</v>
      </c>
      <c r="P134" s="101">
        <f t="shared" si="29"/>
        <v>23362.760902930269</v>
      </c>
      <c r="Q134" s="101">
        <f t="shared" si="30"/>
        <v>23541.422301244984</v>
      </c>
      <c r="R134" s="101">
        <f t="shared" si="31"/>
        <v>23720.159824559694</v>
      </c>
    </row>
    <row r="135" spans="5:18" s="35" customFormat="1" ht="15" x14ac:dyDescent="0.2">
      <c r="E135" s="46">
        <v>32152</v>
      </c>
      <c r="F135" s="41">
        <f t="shared" si="19"/>
        <v>19949.974304787887</v>
      </c>
      <c r="G135" s="101">
        <f t="shared" si="20"/>
        <v>20105.111618497598</v>
      </c>
      <c r="H135" s="101">
        <f t="shared" si="21"/>
        <v>20260.325057207312</v>
      </c>
      <c r="I135" s="101">
        <f t="shared" si="22"/>
        <v>20415.614620917022</v>
      </c>
      <c r="J135" s="101">
        <f t="shared" si="23"/>
        <v>20574.12782691867</v>
      </c>
      <c r="K135" s="101">
        <f t="shared" si="24"/>
        <v>20732.717157920317</v>
      </c>
      <c r="L135" s="101">
        <f t="shared" si="25"/>
        <v>20891.382613921967</v>
      </c>
      <c r="M135" s="101">
        <f t="shared" si="26"/>
        <v>21053.345137872901</v>
      </c>
      <c r="N135" s="101">
        <f t="shared" si="27"/>
        <v>21215.383786823837</v>
      </c>
      <c r="O135" s="101">
        <f t="shared" si="28"/>
        <v>21377.498560774769</v>
      </c>
      <c r="P135" s="101">
        <f t="shared" si="29"/>
        <v>21542.985425340386</v>
      </c>
      <c r="Q135" s="101">
        <f t="shared" si="30"/>
        <v>21708.548414906003</v>
      </c>
      <c r="R135" s="101">
        <f t="shared" si="31"/>
        <v>21874.187529471619</v>
      </c>
    </row>
    <row r="136" spans="5:18" s="35" customFormat="1" ht="15" x14ac:dyDescent="0.2">
      <c r="E136" s="46">
        <v>32518</v>
      </c>
      <c r="F136" s="41">
        <f t="shared" si="19"/>
        <v>18427.426801716007</v>
      </c>
      <c r="G136" s="101">
        <f t="shared" si="20"/>
        <v>18571.525646028447</v>
      </c>
      <c r="H136" s="101">
        <f t="shared" si="21"/>
        <v>18715.700615340887</v>
      </c>
      <c r="I136" s="101">
        <f t="shared" si="22"/>
        <v>18859.951709653327</v>
      </c>
      <c r="J136" s="101">
        <f t="shared" si="23"/>
        <v>19007.186359548316</v>
      </c>
      <c r="K136" s="101">
        <f t="shared" si="24"/>
        <v>19154.4971344433</v>
      </c>
      <c r="L136" s="101">
        <f t="shared" si="25"/>
        <v>19301.884034338287</v>
      </c>
      <c r="M136" s="101">
        <f t="shared" si="26"/>
        <v>19452.322693587241</v>
      </c>
      <c r="N136" s="101">
        <f t="shared" si="27"/>
        <v>19602.83747783619</v>
      </c>
      <c r="O136" s="101">
        <f t="shared" si="28"/>
        <v>19753.428387085143</v>
      </c>
      <c r="P136" s="101">
        <f t="shared" si="29"/>
        <v>19907.140742891512</v>
      </c>
      <c r="Q136" s="101">
        <f t="shared" si="30"/>
        <v>20060.929223697876</v>
      </c>
      <c r="R136" s="101">
        <f t="shared" si="31"/>
        <v>20214.793829504244</v>
      </c>
    </row>
    <row r="137" spans="5:18" s="35" customFormat="1" ht="15" x14ac:dyDescent="0.2">
      <c r="E137" s="46">
        <v>32874</v>
      </c>
      <c r="F137" s="41">
        <f t="shared" si="19"/>
        <v>18078.983094545325</v>
      </c>
      <c r="G137" s="101">
        <f t="shared" si="20"/>
        <v>18220.555721980778</v>
      </c>
      <c r="H137" s="101">
        <f t="shared" si="21"/>
        <v>18362.20447441623</v>
      </c>
      <c r="I137" s="101">
        <f t="shared" si="22"/>
        <v>18503.929351851686</v>
      </c>
      <c r="J137" s="101">
        <f t="shared" si="23"/>
        <v>18648.582839652612</v>
      </c>
      <c r="K137" s="101">
        <f t="shared" si="24"/>
        <v>18793.312452453534</v>
      </c>
      <c r="L137" s="101">
        <f t="shared" si="25"/>
        <v>18938.118190254459</v>
      </c>
      <c r="M137" s="101">
        <f t="shared" si="26"/>
        <v>19085.919547133803</v>
      </c>
      <c r="N137" s="101">
        <f t="shared" si="27"/>
        <v>19233.797029013149</v>
      </c>
      <c r="O137" s="101">
        <f t="shared" si="28"/>
        <v>19381.750635892491</v>
      </c>
      <c r="P137" s="101">
        <f t="shared" si="29"/>
        <v>19532.768328002712</v>
      </c>
      <c r="Q137" s="101">
        <f t="shared" si="30"/>
        <v>19683.862145112933</v>
      </c>
      <c r="R137" s="101">
        <f t="shared" si="31"/>
        <v>19835.032087223153</v>
      </c>
    </row>
    <row r="138" spans="5:18" s="35" customFormat="1" ht="15" x14ac:dyDescent="0.2">
      <c r="E138" s="46">
        <v>33239</v>
      </c>
      <c r="F138" s="41">
        <f t="shared" si="19"/>
        <v>16108.003690071178</v>
      </c>
      <c r="G138" s="101">
        <f t="shared" si="20"/>
        <v>16235.286716824194</v>
      </c>
      <c r="H138" s="101">
        <f t="shared" si="21"/>
        <v>16362.64586857721</v>
      </c>
      <c r="I138" s="101">
        <f t="shared" si="22"/>
        <v>16490.081145330227</v>
      </c>
      <c r="J138" s="101">
        <f t="shared" si="23"/>
        <v>16620.134233633871</v>
      </c>
      <c r="K138" s="101">
        <f t="shared" si="24"/>
        <v>16750.263446937515</v>
      </c>
      <c r="L138" s="101">
        <f t="shared" si="25"/>
        <v>16880.468785241159</v>
      </c>
      <c r="M138" s="101">
        <f t="shared" si="26"/>
        <v>17013.352183934156</v>
      </c>
      <c r="N138" s="101">
        <f t="shared" si="27"/>
        <v>17146.311707627156</v>
      </c>
      <c r="O138" s="101">
        <f t="shared" si="28"/>
        <v>17279.347356320151</v>
      </c>
      <c r="P138" s="101">
        <f t="shared" si="29"/>
        <v>17415.122624653472</v>
      </c>
      <c r="Q138" s="101">
        <f t="shared" si="30"/>
        <v>17550.974017986795</v>
      </c>
      <c r="R138" s="101">
        <f t="shared" si="31"/>
        <v>17686.901536320114</v>
      </c>
    </row>
    <row r="139" spans="5:18" s="35" customFormat="1" ht="15" x14ac:dyDescent="0.2">
      <c r="E139" s="46">
        <v>33604</v>
      </c>
      <c r="F139" s="41">
        <f t="shared" si="19"/>
        <v>14356.695318378548</v>
      </c>
      <c r="G139" s="101">
        <f t="shared" si="20"/>
        <v>14471.281359436793</v>
      </c>
      <c r="H139" s="101">
        <f t="shared" si="21"/>
        <v>14585.943525495037</v>
      </c>
      <c r="I139" s="101">
        <f t="shared" si="22"/>
        <v>14700.68181655328</v>
      </c>
      <c r="J139" s="101">
        <f t="shared" si="23"/>
        <v>14817.761759723291</v>
      </c>
      <c r="K139" s="101">
        <f t="shared" si="24"/>
        <v>14934.917827893303</v>
      </c>
      <c r="L139" s="101">
        <f t="shared" si="25"/>
        <v>15052.150021063313</v>
      </c>
      <c r="M139" s="101">
        <f t="shared" si="26"/>
        <v>15171.778108716022</v>
      </c>
      <c r="N139" s="101">
        <f t="shared" si="27"/>
        <v>15291.48232136873</v>
      </c>
      <c r="O139" s="101">
        <f t="shared" si="28"/>
        <v>15411.262659021439</v>
      </c>
      <c r="P139" s="101">
        <f t="shared" si="29"/>
        <v>15533.494313299345</v>
      </c>
      <c r="Q139" s="101">
        <f t="shared" si="30"/>
        <v>15655.802092577249</v>
      </c>
      <c r="R139" s="101">
        <f t="shared" si="31"/>
        <v>15778.185996855154</v>
      </c>
    </row>
    <row r="140" spans="5:18" s="35" customFormat="1" ht="15" x14ac:dyDescent="0.2">
      <c r="E140" s="46">
        <v>33970</v>
      </c>
      <c r="F140" s="41">
        <f t="shared" si="19"/>
        <v>12791.72858139024</v>
      </c>
      <c r="G140" s="101">
        <f t="shared" si="20"/>
        <v>12894.968613605319</v>
      </c>
      <c r="H140" s="101">
        <f t="shared" si="21"/>
        <v>12998.284770820397</v>
      </c>
      <c r="I140" s="101">
        <f t="shared" si="22"/>
        <v>13101.677053035477</v>
      </c>
      <c r="J140" s="101">
        <f t="shared" si="23"/>
        <v>13207.164211669984</v>
      </c>
      <c r="K140" s="101">
        <f t="shared" si="24"/>
        <v>13312.727495304491</v>
      </c>
      <c r="L140" s="101">
        <f t="shared" si="25"/>
        <v>13418.366903938997</v>
      </c>
      <c r="M140" s="101">
        <f t="shared" si="26"/>
        <v>13526.150063992554</v>
      </c>
      <c r="N140" s="101">
        <f t="shared" si="27"/>
        <v>13634.009349046111</v>
      </c>
      <c r="O140" s="101">
        <f t="shared" si="28"/>
        <v>13741.94475909967</v>
      </c>
      <c r="P140" s="101">
        <f t="shared" si="29"/>
        <v>13852.073858603142</v>
      </c>
      <c r="Q140" s="101">
        <f t="shared" si="30"/>
        <v>13962.279083106614</v>
      </c>
      <c r="R140" s="101">
        <f t="shared" si="31"/>
        <v>14072.560432610086</v>
      </c>
    </row>
    <row r="141" spans="5:18" s="35" customFormat="1" ht="15" x14ac:dyDescent="0.2">
      <c r="E141" s="46">
        <v>34335</v>
      </c>
      <c r="F141" s="41">
        <f t="shared" si="19"/>
        <v>11404.013643267006</v>
      </c>
      <c r="G141" s="101">
        <f t="shared" si="20"/>
        <v>11497.192742180692</v>
      </c>
      <c r="H141" s="101">
        <f t="shared" si="21"/>
        <v>11590.447966094378</v>
      </c>
      <c r="I141" s="101">
        <f t="shared" si="22"/>
        <v>11683.779315008062</v>
      </c>
      <c r="J141" s="101">
        <f t="shared" si="23"/>
        <v>11778.98671504187</v>
      </c>
      <c r="K141" s="101">
        <f t="shared" si="24"/>
        <v>11874.270240075679</v>
      </c>
      <c r="L141" s="101">
        <f t="shared" si="25"/>
        <v>11969.629890109485</v>
      </c>
      <c r="M141" s="101">
        <f t="shared" si="26"/>
        <v>12066.909706812779</v>
      </c>
      <c r="N141" s="101">
        <f t="shared" si="27"/>
        <v>12164.265648516071</v>
      </c>
      <c r="O141" s="101">
        <f t="shared" si="28"/>
        <v>12261.697715219365</v>
      </c>
      <c r="P141" s="101">
        <f t="shared" si="29"/>
        <v>12361.095023654705</v>
      </c>
      <c r="Q141" s="101">
        <f t="shared" si="30"/>
        <v>12460.568457090045</v>
      </c>
      <c r="R141" s="101">
        <f t="shared" si="31"/>
        <v>12560.118015525384</v>
      </c>
    </row>
    <row r="142" spans="5:18" s="35" customFormat="1" ht="15" x14ac:dyDescent="0.2">
      <c r="E142" s="46">
        <v>34700</v>
      </c>
      <c r="F142" s="41">
        <f t="shared" si="19"/>
        <v>10173.855859690522</v>
      </c>
      <c r="G142" s="101">
        <f t="shared" si="20"/>
        <v>10258.116314673278</v>
      </c>
      <c r="H142" s="101">
        <f t="shared" si="21"/>
        <v>10342.452894656035</v>
      </c>
      <c r="I142" s="101">
        <f t="shared" si="22"/>
        <v>10426.86559963879</v>
      </c>
      <c r="J142" s="101">
        <f t="shared" si="23"/>
        <v>10512.960375236171</v>
      </c>
      <c r="K142" s="101">
        <f t="shared" si="24"/>
        <v>10599.131275833552</v>
      </c>
      <c r="L142" s="101">
        <f t="shared" si="25"/>
        <v>10685.378301430932</v>
      </c>
      <c r="M142" s="101">
        <f t="shared" si="26"/>
        <v>10773.347294116305</v>
      </c>
      <c r="N142" s="101">
        <f t="shared" si="27"/>
        <v>10861.39241180168</v>
      </c>
      <c r="O142" s="101">
        <f t="shared" si="28"/>
        <v>10949.513654487053</v>
      </c>
      <c r="P142" s="101">
        <f t="shared" si="29"/>
        <v>11039.397628482084</v>
      </c>
      <c r="Q142" s="101">
        <f t="shared" si="30"/>
        <v>11129.357727477114</v>
      </c>
      <c r="R142" s="101">
        <f t="shared" si="31"/>
        <v>11219.393951472146</v>
      </c>
    </row>
    <row r="143" spans="5:18" s="35" customFormat="1" ht="15" x14ac:dyDescent="0.2">
      <c r="E143" s="46">
        <v>35065</v>
      </c>
      <c r="F143" s="41">
        <f t="shared" si="19"/>
        <v>9086.1055042620574</v>
      </c>
      <c r="G143" s="101">
        <f t="shared" si="20"/>
        <v>9162.4797691679578</v>
      </c>
      <c r="H143" s="101">
        <f t="shared" si="21"/>
        <v>9238.930159073856</v>
      </c>
      <c r="I143" s="101">
        <f t="shared" si="22"/>
        <v>9315.4566739797556</v>
      </c>
      <c r="J143" s="101">
        <f t="shared" si="23"/>
        <v>9393.4937348661097</v>
      </c>
      <c r="K143" s="101">
        <f t="shared" si="24"/>
        <v>9471.6069207524615</v>
      </c>
      <c r="L143" s="101">
        <f t="shared" si="25"/>
        <v>9549.7962316388148</v>
      </c>
      <c r="M143" s="101">
        <f t="shared" si="26"/>
        <v>9629.5322543181956</v>
      </c>
      <c r="N143" s="101">
        <f t="shared" si="27"/>
        <v>9709.3444019975777</v>
      </c>
      <c r="O143" s="101">
        <f t="shared" si="28"/>
        <v>9789.2326746769577</v>
      </c>
      <c r="P143" s="101">
        <f t="shared" si="29"/>
        <v>9870.7046115683661</v>
      </c>
      <c r="Q143" s="101">
        <f t="shared" si="30"/>
        <v>9952.2526734597723</v>
      </c>
      <c r="R143" s="101">
        <f t="shared" si="31"/>
        <v>10033.87686035118</v>
      </c>
    </row>
    <row r="144" spans="5:18" s="35" customFormat="1" ht="15" x14ac:dyDescent="0.2">
      <c r="E144" s="46">
        <v>35431</v>
      </c>
      <c r="F144" s="41">
        <f t="shared" si="19"/>
        <v>8104.4032336246664</v>
      </c>
      <c r="G144" s="101">
        <f t="shared" si="20"/>
        <v>8173.6601570684452</v>
      </c>
      <c r="H144" s="101">
        <f t="shared" si="21"/>
        <v>8242.9932055122244</v>
      </c>
      <c r="I144" s="101">
        <f t="shared" si="22"/>
        <v>8312.4023789560015</v>
      </c>
      <c r="J144" s="101">
        <f t="shared" si="23"/>
        <v>8383.1672962034318</v>
      </c>
      <c r="K144" s="101">
        <f t="shared" si="24"/>
        <v>8454.0083384508634</v>
      </c>
      <c r="L144" s="101">
        <f t="shared" si="25"/>
        <v>8524.9255056982929</v>
      </c>
      <c r="M144" s="101">
        <f t="shared" si="26"/>
        <v>8597.2312156146054</v>
      </c>
      <c r="N144" s="101">
        <f t="shared" si="27"/>
        <v>8669.6130505309175</v>
      </c>
      <c r="O144" s="101">
        <f t="shared" si="28"/>
        <v>8742.0710104472291</v>
      </c>
      <c r="P144" s="101">
        <f t="shared" si="29"/>
        <v>8815.9510252729724</v>
      </c>
      <c r="Q144" s="101">
        <f t="shared" si="30"/>
        <v>8889.9071650987134</v>
      </c>
      <c r="R144" s="101">
        <f t="shared" si="31"/>
        <v>8963.9394299244559</v>
      </c>
    </row>
    <row r="145" spans="5:18" s="35" customFormat="1" ht="15" x14ac:dyDescent="0.2">
      <c r="E145" s="46">
        <v>35796</v>
      </c>
      <c r="F145" s="41">
        <f t="shared" si="19"/>
        <v>7240.8688288973308</v>
      </c>
      <c r="G145" s="101">
        <f t="shared" si="20"/>
        <v>7303.8651279068363</v>
      </c>
      <c r="H145" s="101">
        <f t="shared" si="21"/>
        <v>7366.9375519163414</v>
      </c>
      <c r="I145" s="101">
        <f t="shared" si="22"/>
        <v>7430.0861009258469</v>
      </c>
      <c r="J145" s="101">
        <f t="shared" si="23"/>
        <v>7494.4542251575594</v>
      </c>
      <c r="K145" s="101">
        <f t="shared" si="24"/>
        <v>7558.8984743892715</v>
      </c>
      <c r="L145" s="101">
        <f t="shared" si="25"/>
        <v>7623.4188486209841</v>
      </c>
      <c r="M145" s="101">
        <f t="shared" si="26"/>
        <v>7689.1886352734864</v>
      </c>
      <c r="N145" s="101">
        <f t="shared" si="27"/>
        <v>7755.0345469259883</v>
      </c>
      <c r="O145" s="101">
        <f t="shared" si="28"/>
        <v>7820.9565835784906</v>
      </c>
      <c r="P145" s="101">
        <f t="shared" si="29"/>
        <v>7888.158518809435</v>
      </c>
      <c r="Q145" s="101">
        <f t="shared" si="30"/>
        <v>7955.4365790403781</v>
      </c>
      <c r="R145" s="101">
        <f t="shared" si="31"/>
        <v>8022.7907642713226</v>
      </c>
    </row>
    <row r="146" spans="5:18" s="35" customFormat="1" ht="15" x14ac:dyDescent="0.2">
      <c r="E146" s="46">
        <v>36161</v>
      </c>
      <c r="F146" s="41">
        <f t="shared" si="19"/>
        <v>6478.8375910414561</v>
      </c>
      <c r="G146" s="101">
        <f t="shared" si="20"/>
        <v>6536.3091635765068</v>
      </c>
      <c r="H146" s="101">
        <f t="shared" si="21"/>
        <v>6593.856861111557</v>
      </c>
      <c r="I146" s="101">
        <f t="shared" si="22"/>
        <v>6651.4806836466078</v>
      </c>
      <c r="J146" s="101">
        <f t="shared" si="23"/>
        <v>6710.2039186030461</v>
      </c>
      <c r="K146" s="101">
        <f t="shared" si="24"/>
        <v>6769.0032785594831</v>
      </c>
      <c r="L146" s="101">
        <f t="shared" si="25"/>
        <v>6827.8787635159215</v>
      </c>
      <c r="M146" s="101">
        <f t="shared" si="26"/>
        <v>6887.8808845514122</v>
      </c>
      <c r="N146" s="101">
        <f t="shared" si="27"/>
        <v>6947.9591305869017</v>
      </c>
      <c r="O146" s="101">
        <f t="shared" si="28"/>
        <v>7008.1135016223925</v>
      </c>
      <c r="P146" s="101">
        <f t="shared" si="29"/>
        <v>7069.4223245091553</v>
      </c>
      <c r="Q146" s="101">
        <f t="shared" si="30"/>
        <v>7130.8072723959167</v>
      </c>
      <c r="R146" s="101">
        <f t="shared" si="31"/>
        <v>7192.2683452826795</v>
      </c>
    </row>
    <row r="147" spans="5:18" s="35" customFormat="1" ht="15" x14ac:dyDescent="0.2">
      <c r="E147" s="46">
        <v>36526</v>
      </c>
      <c r="F147" s="41">
        <f t="shared" si="19"/>
        <v>5789.525039899464</v>
      </c>
      <c r="G147" s="101">
        <f t="shared" si="20"/>
        <v>5841.9990964387353</v>
      </c>
      <c r="H147" s="101">
        <f t="shared" si="21"/>
        <v>5894.5492779780061</v>
      </c>
      <c r="I147" s="101">
        <f t="shared" si="22"/>
        <v>5947.1755845172765</v>
      </c>
      <c r="J147" s="101">
        <f t="shared" si="23"/>
        <v>6000.7926075050264</v>
      </c>
      <c r="K147" s="101">
        <f t="shared" si="24"/>
        <v>6054.4857554927767</v>
      </c>
      <c r="L147" s="101">
        <f t="shared" si="25"/>
        <v>6108.2550284805266</v>
      </c>
      <c r="M147" s="101">
        <f t="shared" si="26"/>
        <v>6163.0398774370105</v>
      </c>
      <c r="N147" s="101">
        <f t="shared" si="27"/>
        <v>6217.9008513934941</v>
      </c>
      <c r="O147" s="101">
        <f t="shared" si="28"/>
        <v>6272.8379503499773</v>
      </c>
      <c r="P147" s="101">
        <f t="shared" si="29"/>
        <v>6328.8160254900149</v>
      </c>
      <c r="Q147" s="101">
        <f t="shared" si="30"/>
        <v>6384.8702256300512</v>
      </c>
      <c r="R147" s="101">
        <f t="shared" si="31"/>
        <v>6441.0005507700889</v>
      </c>
    </row>
    <row r="148" spans="5:18" s="35" customFormat="1" ht="15" x14ac:dyDescent="0.2">
      <c r="E148" s="46">
        <v>36892</v>
      </c>
      <c r="F148" s="41">
        <f t="shared" si="19"/>
        <v>5188.0809018700766</v>
      </c>
      <c r="G148" s="101">
        <f t="shared" si="20"/>
        <v>5236.1944884086342</v>
      </c>
      <c r="H148" s="101">
        <f t="shared" si="21"/>
        <v>5284.3841999471924</v>
      </c>
      <c r="I148" s="101">
        <f t="shared" si="22"/>
        <v>5332.6500364857502</v>
      </c>
      <c r="J148" s="101">
        <f t="shared" si="23"/>
        <v>5381.8117492502715</v>
      </c>
      <c r="K148" s="101">
        <f t="shared" si="24"/>
        <v>5431.0495870147934</v>
      </c>
      <c r="L148" s="101">
        <f t="shared" si="25"/>
        <v>5480.3635497793148</v>
      </c>
      <c r="M148" s="101">
        <f t="shared" si="26"/>
        <v>5530.5961855152145</v>
      </c>
      <c r="N148" s="101">
        <f t="shared" si="27"/>
        <v>5580.9049462511148</v>
      </c>
      <c r="O148" s="101">
        <f t="shared" si="28"/>
        <v>5631.2898319870146</v>
      </c>
      <c r="P148" s="101">
        <f t="shared" si="29"/>
        <v>5682.6166832689205</v>
      </c>
      <c r="Q148" s="101">
        <f t="shared" si="30"/>
        <v>5734.019659550826</v>
      </c>
      <c r="R148" s="101">
        <f t="shared" si="31"/>
        <v>5785.4987608327319</v>
      </c>
    </row>
    <row r="149" spans="5:18" s="35" customFormat="1" ht="15" x14ac:dyDescent="0.2">
      <c r="E149" s="46">
        <v>37257</v>
      </c>
      <c r="F149" s="41">
        <f t="shared" si="19"/>
        <v>4651.780587355207</v>
      </c>
      <c r="G149" s="101">
        <f t="shared" si="20"/>
        <v>4696.0059966135323</v>
      </c>
      <c r="H149" s="101">
        <f t="shared" si="21"/>
        <v>4740.3075308718571</v>
      </c>
      <c r="I149" s="101">
        <f t="shared" si="22"/>
        <v>4784.6851901301825</v>
      </c>
      <c r="J149" s="101">
        <f t="shared" si="23"/>
        <v>4829.8741577586261</v>
      </c>
      <c r="K149" s="101">
        <f t="shared" si="24"/>
        <v>4875.1392503870693</v>
      </c>
      <c r="L149" s="101">
        <f t="shared" si="25"/>
        <v>4920.4804680155139</v>
      </c>
      <c r="M149" s="101">
        <f t="shared" si="26"/>
        <v>4966.6539514086262</v>
      </c>
      <c r="N149" s="101">
        <f t="shared" si="27"/>
        <v>5012.9035598017381</v>
      </c>
      <c r="O149" s="101">
        <f t="shared" si="28"/>
        <v>5059.2292931948514</v>
      </c>
      <c r="P149" s="101">
        <f t="shared" si="29"/>
        <v>5106.408705570514</v>
      </c>
      <c r="Q149" s="101">
        <f t="shared" si="30"/>
        <v>5153.6642429461763</v>
      </c>
      <c r="R149" s="101">
        <f t="shared" si="31"/>
        <v>5200.995905321839</v>
      </c>
    </row>
    <row r="150" spans="5:18" s="35" customFormat="1" ht="15" x14ac:dyDescent="0.2">
      <c r="E150" s="46">
        <v>37622</v>
      </c>
      <c r="F150" s="41">
        <f t="shared" si="19"/>
        <v>4157.8995067567657</v>
      </c>
      <c r="G150" s="101">
        <f t="shared" si="20"/>
        <v>4198.5442781807524</v>
      </c>
      <c r="H150" s="101">
        <f t="shared" si="21"/>
        <v>4239.2651746047386</v>
      </c>
      <c r="I150" s="101">
        <f t="shared" si="22"/>
        <v>4280.0621960287253</v>
      </c>
      <c r="J150" s="101">
        <f t="shared" si="23"/>
        <v>4321.5926469499336</v>
      </c>
      <c r="K150" s="101">
        <f t="shared" si="24"/>
        <v>4363.1992228711415</v>
      </c>
      <c r="L150" s="101">
        <f t="shared" si="25"/>
        <v>4404.8819237923499</v>
      </c>
      <c r="M150" s="101">
        <f t="shared" si="26"/>
        <v>4447.3173177398448</v>
      </c>
      <c r="N150" s="101">
        <f t="shared" si="27"/>
        <v>4489.8288366873385</v>
      </c>
      <c r="O150" s="101">
        <f t="shared" si="28"/>
        <v>4532.4164806348335</v>
      </c>
      <c r="P150" s="101">
        <f t="shared" si="29"/>
        <v>4575.7765001194357</v>
      </c>
      <c r="Q150" s="101">
        <f t="shared" si="30"/>
        <v>4619.2126446040384</v>
      </c>
      <c r="R150" s="101">
        <f t="shared" si="31"/>
        <v>4662.7249140886406</v>
      </c>
    </row>
    <row r="151" spans="5:18" s="35" customFormat="1" ht="15" x14ac:dyDescent="0.2">
      <c r="E151" s="46">
        <v>37987</v>
      </c>
      <c r="F151" s="41">
        <f t="shared" si="19"/>
        <v>3716.1237905678599</v>
      </c>
      <c r="G151" s="101">
        <f t="shared" si="20"/>
        <v>3753.5656880494771</v>
      </c>
      <c r="H151" s="101">
        <f t="shared" si="21"/>
        <v>3791.0837105310939</v>
      </c>
      <c r="I151" s="101">
        <f t="shared" si="22"/>
        <v>3828.6778580127111</v>
      </c>
      <c r="J151" s="101">
        <f t="shared" si="23"/>
        <v>3866.9357724833035</v>
      </c>
      <c r="K151" s="101">
        <f t="shared" si="24"/>
        <v>3905.2698119538954</v>
      </c>
      <c r="L151" s="101">
        <f t="shared" si="25"/>
        <v>3943.6799764244879</v>
      </c>
      <c r="M151" s="101">
        <f t="shared" si="26"/>
        <v>3982.7716562535657</v>
      </c>
      <c r="N151" s="101">
        <f t="shared" si="27"/>
        <v>4021.939461082643</v>
      </c>
      <c r="O151" s="101">
        <f t="shared" si="28"/>
        <v>4061.1833909117208</v>
      </c>
      <c r="P151" s="101">
        <f t="shared" si="29"/>
        <v>4101.1269704958304</v>
      </c>
      <c r="Q151" s="101">
        <f t="shared" si="30"/>
        <v>4141.14667507994</v>
      </c>
      <c r="R151" s="101">
        <f t="shared" si="31"/>
        <v>4181.2425046640501</v>
      </c>
    </row>
    <row r="152" spans="5:18" s="35" customFormat="1" ht="15" x14ac:dyDescent="0.2">
      <c r="E152" s="46">
        <v>38353</v>
      </c>
      <c r="F152" s="41">
        <f t="shared" si="19"/>
        <v>3304.6729867042468</v>
      </c>
      <c r="G152" s="101">
        <f t="shared" si="20"/>
        <v>3339.1318658578525</v>
      </c>
      <c r="H152" s="101">
        <f t="shared" si="21"/>
        <v>3373.6668700114583</v>
      </c>
      <c r="I152" s="101">
        <f t="shared" si="22"/>
        <v>3408.2779991650641</v>
      </c>
      <c r="J152" s="101">
        <f t="shared" si="23"/>
        <v>3443.4880146590108</v>
      </c>
      <c r="K152" s="101">
        <f t="shared" si="24"/>
        <v>3478.7741551529575</v>
      </c>
      <c r="L152" s="101">
        <f t="shared" si="25"/>
        <v>3514.1364206469043</v>
      </c>
      <c r="M152" s="101">
        <f t="shared" si="26"/>
        <v>3550.1139096965944</v>
      </c>
      <c r="N152" s="101">
        <f t="shared" si="27"/>
        <v>3586.1675237462846</v>
      </c>
      <c r="O152" s="101">
        <f t="shared" si="28"/>
        <v>3622.2972627959748</v>
      </c>
      <c r="P152" s="101">
        <f t="shared" si="29"/>
        <v>3659.0589179512458</v>
      </c>
      <c r="Q152" s="101">
        <f t="shared" si="30"/>
        <v>3695.8966981065164</v>
      </c>
      <c r="R152" s="101">
        <f t="shared" si="31"/>
        <v>3732.8106032617875</v>
      </c>
    </row>
    <row r="153" spans="5:18" s="35" customFormat="1" ht="15" x14ac:dyDescent="0.2">
      <c r="E153" s="46">
        <v>38718</v>
      </c>
      <c r="F153" s="41">
        <f t="shared" si="19"/>
        <v>2926.2267505404047</v>
      </c>
      <c r="G153" s="101">
        <f t="shared" si="20"/>
        <v>2957.9418944818226</v>
      </c>
      <c r="H153" s="101">
        <f t="shared" si="21"/>
        <v>2989.7331634232405</v>
      </c>
      <c r="I153" s="101">
        <f t="shared" si="22"/>
        <v>3021.6005573646585</v>
      </c>
      <c r="J153" s="101">
        <f t="shared" si="23"/>
        <v>3054.0071614055523</v>
      </c>
      <c r="K153" s="101">
        <f t="shared" si="24"/>
        <v>3086.4898904464462</v>
      </c>
      <c r="L153" s="101">
        <f t="shared" si="25"/>
        <v>3119.0487444873397</v>
      </c>
      <c r="M153" s="101">
        <f t="shared" si="26"/>
        <v>3152.1618478848727</v>
      </c>
      <c r="N153" s="101">
        <f t="shared" si="27"/>
        <v>3185.3510762824062</v>
      </c>
      <c r="O153" s="101">
        <f t="shared" si="28"/>
        <v>3218.6164296799393</v>
      </c>
      <c r="P153" s="101">
        <f t="shared" si="29"/>
        <v>3252.4513987951191</v>
      </c>
      <c r="Q153" s="101">
        <f t="shared" si="30"/>
        <v>3286.3624929102984</v>
      </c>
      <c r="R153" s="101">
        <f t="shared" si="31"/>
        <v>3320.3497120254783</v>
      </c>
    </row>
    <row r="154" spans="5:18" s="35" customFormat="1" ht="15" x14ac:dyDescent="0.2">
      <c r="E154" s="46">
        <v>39083</v>
      </c>
      <c r="F154" s="41">
        <f t="shared" si="19"/>
        <v>2576.2680707298541</v>
      </c>
      <c r="G154" s="101">
        <f t="shared" si="20"/>
        <v>2605.4460142426456</v>
      </c>
      <c r="H154" s="101">
        <f t="shared" si="21"/>
        <v>2634.7000827554371</v>
      </c>
      <c r="I154" s="101">
        <f t="shared" si="22"/>
        <v>2664.0302762682286</v>
      </c>
      <c r="J154" s="101">
        <f t="shared" si="23"/>
        <v>2693.8444957711731</v>
      </c>
      <c r="K154" s="101">
        <f t="shared" si="24"/>
        <v>2723.7348402741181</v>
      </c>
      <c r="L154" s="101">
        <f t="shared" si="25"/>
        <v>2753.7013097770628</v>
      </c>
      <c r="M154" s="101">
        <f t="shared" si="26"/>
        <v>2784.1656442729463</v>
      </c>
      <c r="N154" s="101">
        <f t="shared" si="27"/>
        <v>2814.7061037688304</v>
      </c>
      <c r="O154" s="101">
        <f t="shared" si="28"/>
        <v>2845.3226882647141</v>
      </c>
      <c r="P154" s="101">
        <f t="shared" si="29"/>
        <v>2876.4512777546333</v>
      </c>
      <c r="Q154" s="101">
        <f t="shared" si="30"/>
        <v>2907.6559922445526</v>
      </c>
      <c r="R154" s="101">
        <f t="shared" si="31"/>
        <v>2938.936831734472</v>
      </c>
    </row>
    <row r="155" spans="5:18" s="35" customFormat="1" ht="15" x14ac:dyDescent="0.2">
      <c r="E155" s="46">
        <v>39448</v>
      </c>
      <c r="F155" s="41">
        <f t="shared" si="19"/>
        <v>2253.5788984370088</v>
      </c>
      <c r="G155" s="101">
        <f t="shared" si="20"/>
        <v>2280.4173454506772</v>
      </c>
      <c r="H155" s="101">
        <f t="shared" si="21"/>
        <v>2307.3319174643452</v>
      </c>
      <c r="I155" s="101">
        <f t="shared" si="22"/>
        <v>2334.3226144780137</v>
      </c>
      <c r="J155" s="101">
        <f t="shared" si="23"/>
        <v>2361.7464534329793</v>
      </c>
      <c r="K155" s="101">
        <f t="shared" si="24"/>
        <v>2389.2464173879448</v>
      </c>
      <c r="L155" s="101">
        <f t="shared" si="25"/>
        <v>2416.8225063429109</v>
      </c>
      <c r="M155" s="101">
        <f t="shared" si="26"/>
        <v>2444.8444695138969</v>
      </c>
      <c r="N155" s="101">
        <f t="shared" si="27"/>
        <v>2472.942557684883</v>
      </c>
      <c r="O155" s="101">
        <f t="shared" si="28"/>
        <v>2501.1167708558692</v>
      </c>
      <c r="P155" s="101">
        <f t="shared" si="29"/>
        <v>2529.7498674445742</v>
      </c>
      <c r="Q155" s="101">
        <f t="shared" si="30"/>
        <v>2558.4590890332793</v>
      </c>
      <c r="R155" s="101">
        <f t="shared" si="31"/>
        <v>2587.2444356219844</v>
      </c>
    </row>
    <row r="156" spans="5:18" s="35" customFormat="1" ht="15" x14ac:dyDescent="0.2">
      <c r="E156" s="46">
        <v>39814</v>
      </c>
      <c r="F156" s="41">
        <f t="shared" si="19"/>
        <v>1956.6442610219954</v>
      </c>
      <c r="G156" s="101">
        <f t="shared" si="20"/>
        <v>1981.3299319144048</v>
      </c>
      <c r="H156" s="101">
        <f t="shared" si="21"/>
        <v>2006.0917278068143</v>
      </c>
      <c r="I156" s="101">
        <f t="shared" si="22"/>
        <v>2030.9296486992239</v>
      </c>
      <c r="J156" s="101">
        <f t="shared" si="23"/>
        <v>2056.1538886522931</v>
      </c>
      <c r="K156" s="101">
        <f t="shared" si="24"/>
        <v>2081.4542536053627</v>
      </c>
      <c r="L156" s="101">
        <f t="shared" si="25"/>
        <v>2106.830743558432</v>
      </c>
      <c r="M156" s="101">
        <f t="shared" si="26"/>
        <v>2132.6052664492308</v>
      </c>
      <c r="N156" s="101">
        <f t="shared" si="27"/>
        <v>2158.4559143400293</v>
      </c>
      <c r="O156" s="101">
        <f t="shared" si="28"/>
        <v>2184.3826872308282</v>
      </c>
      <c r="P156" s="101">
        <f t="shared" si="29"/>
        <v>2210.7194617132518</v>
      </c>
      <c r="Q156" s="101">
        <f t="shared" si="30"/>
        <v>2237.1323611956755</v>
      </c>
      <c r="R156" s="101">
        <f t="shared" si="31"/>
        <v>2263.6213856780987</v>
      </c>
    </row>
    <row r="157" spans="5:18" s="35" customFormat="1" ht="15" x14ac:dyDescent="0.2">
      <c r="E157" s="46">
        <v>40179</v>
      </c>
      <c r="F157" s="41">
        <f t="shared" si="19"/>
        <v>1680.9192405651982</v>
      </c>
      <c r="G157" s="101">
        <f t="shared" si="20"/>
        <v>1703.6059050592958</v>
      </c>
      <c r="H157" s="101">
        <f t="shared" si="21"/>
        <v>1726.3686945533937</v>
      </c>
      <c r="I157" s="101">
        <f t="shared" si="22"/>
        <v>1749.2076090474914</v>
      </c>
      <c r="J157" s="101">
        <f t="shared" si="23"/>
        <v>1772.3893642130856</v>
      </c>
      <c r="K157" s="101">
        <f t="shared" si="24"/>
        <v>1795.6472443786799</v>
      </c>
      <c r="L157" s="101">
        <f t="shared" si="25"/>
        <v>1818.9812495442745</v>
      </c>
      <c r="M157" s="101">
        <f t="shared" si="26"/>
        <v>1842.6688636034705</v>
      </c>
      <c r="N157" s="101">
        <f t="shared" si="27"/>
        <v>1866.4326026626666</v>
      </c>
      <c r="O157" s="101">
        <f t="shared" si="28"/>
        <v>1890.2724667218627</v>
      </c>
      <c r="P157" s="101">
        <f t="shared" si="29"/>
        <v>1914.4769421055962</v>
      </c>
      <c r="Q157" s="101">
        <f t="shared" si="30"/>
        <v>1938.7575424893298</v>
      </c>
      <c r="R157" s="101">
        <f t="shared" si="31"/>
        <v>1963.1142678730632</v>
      </c>
    </row>
    <row r="158" spans="5:18" s="35" customFormat="1" ht="15" x14ac:dyDescent="0.2">
      <c r="E158" s="46">
        <v>40544</v>
      </c>
      <c r="F158" s="41">
        <f t="shared" si="19"/>
        <v>1426.4038370666144</v>
      </c>
      <c r="G158" s="101">
        <f t="shared" si="20"/>
        <v>1447.2452648853473</v>
      </c>
      <c r="H158" s="101">
        <f t="shared" si="21"/>
        <v>1468.1628177040805</v>
      </c>
      <c r="I158" s="101">
        <f t="shared" si="22"/>
        <v>1489.1564955228134</v>
      </c>
      <c r="J158" s="101">
        <f t="shared" si="23"/>
        <v>1510.4528801153538</v>
      </c>
      <c r="K158" s="101">
        <f t="shared" si="24"/>
        <v>1531.8253897078944</v>
      </c>
      <c r="L158" s="101">
        <f t="shared" si="25"/>
        <v>1553.2740243004348</v>
      </c>
      <c r="M158" s="101">
        <f t="shared" si="26"/>
        <v>1575.035260976613</v>
      </c>
      <c r="N158" s="101">
        <f t="shared" si="27"/>
        <v>1596.8726226527911</v>
      </c>
      <c r="O158" s="101">
        <f t="shared" si="28"/>
        <v>1618.7861093289694</v>
      </c>
      <c r="P158" s="101">
        <f t="shared" si="29"/>
        <v>1641.0223086216045</v>
      </c>
      <c r="Q158" s="101">
        <f t="shared" si="30"/>
        <v>1663.3346329142394</v>
      </c>
      <c r="R158" s="101">
        <f t="shared" si="31"/>
        <v>1685.7230822068746</v>
      </c>
    </row>
    <row r="159" spans="5:18" s="35" customFormat="1" ht="15" x14ac:dyDescent="0.2">
      <c r="E159" s="46">
        <v>40909</v>
      </c>
      <c r="F159" s="41">
        <f t="shared" si="19"/>
        <v>1190.0681052465018</v>
      </c>
      <c r="G159" s="101">
        <f t="shared" si="20"/>
        <v>1209.196099009539</v>
      </c>
      <c r="H159" s="101">
        <f t="shared" si="21"/>
        <v>1228.4002177725761</v>
      </c>
      <c r="I159" s="101">
        <f t="shared" si="22"/>
        <v>1247.6804615356134</v>
      </c>
      <c r="J159" s="101">
        <f t="shared" si="23"/>
        <v>1267.2261448817467</v>
      </c>
      <c r="K159" s="101">
        <f t="shared" si="24"/>
        <v>1286.8479532278798</v>
      </c>
      <c r="L159" s="101">
        <f t="shared" si="25"/>
        <v>1306.5458865740131</v>
      </c>
      <c r="M159" s="101">
        <f t="shared" si="26"/>
        <v>1326.5183442516748</v>
      </c>
      <c r="N159" s="101">
        <f t="shared" si="27"/>
        <v>1346.5669269293364</v>
      </c>
      <c r="O159" s="101">
        <f t="shared" si="28"/>
        <v>1366.6916346069982</v>
      </c>
      <c r="P159" s="101">
        <f t="shared" si="29"/>
        <v>1387.1001489578989</v>
      </c>
      <c r="Q159" s="101">
        <f t="shared" si="30"/>
        <v>1407.5847883087997</v>
      </c>
      <c r="R159" s="101">
        <f t="shared" si="31"/>
        <v>1428.1455526597006</v>
      </c>
    </row>
    <row r="160" spans="5:18" s="35" customFormat="1" ht="15" x14ac:dyDescent="0.2">
      <c r="E160" s="46">
        <v>41275</v>
      </c>
      <c r="F160" s="41">
        <f t="shared" si="19"/>
        <v>973.42701774473107</v>
      </c>
      <c r="G160" s="101">
        <f t="shared" si="20"/>
        <v>990.98436362338032</v>
      </c>
      <c r="H160" s="101">
        <f t="shared" si="21"/>
        <v>1008.6178345020297</v>
      </c>
      <c r="I160" s="101">
        <f t="shared" si="22"/>
        <v>1026.3274303806791</v>
      </c>
      <c r="J160" s="101">
        <f t="shared" si="23"/>
        <v>1044.2683042509391</v>
      </c>
      <c r="K160" s="101">
        <f t="shared" si="24"/>
        <v>1062.2853031211989</v>
      </c>
      <c r="L160" s="101">
        <f t="shared" si="25"/>
        <v>1080.378426991459</v>
      </c>
      <c r="M160" s="101">
        <f t="shared" si="26"/>
        <v>1098.7111705871471</v>
      </c>
      <c r="N160" s="101">
        <f t="shared" si="27"/>
        <v>1117.1200391828352</v>
      </c>
      <c r="O160" s="101">
        <f t="shared" si="28"/>
        <v>1135.6050327785233</v>
      </c>
      <c r="P160" s="101">
        <f t="shared" si="29"/>
        <v>1154.3381692661676</v>
      </c>
      <c r="Q160" s="101">
        <f t="shared" si="30"/>
        <v>1173.1474307538119</v>
      </c>
      <c r="R160" s="101">
        <f t="shared" si="31"/>
        <v>1192.0328172414563</v>
      </c>
    </row>
    <row r="161" spans="5:18" s="35" customFormat="1" ht="15" x14ac:dyDescent="0.2">
      <c r="E161" s="46">
        <v>41640</v>
      </c>
      <c r="F161" s="41">
        <f t="shared" si="19"/>
        <v>774.80655754282611</v>
      </c>
      <c r="G161" s="101">
        <f t="shared" si="20"/>
        <v>790.9239050850116</v>
      </c>
      <c r="H161" s="101">
        <f t="shared" si="21"/>
        <v>807.11737762719713</v>
      </c>
      <c r="I161" s="101">
        <f t="shared" si="22"/>
        <v>823.38697516938259</v>
      </c>
      <c r="J161" s="101">
        <f t="shared" si="23"/>
        <v>839.85653073936066</v>
      </c>
      <c r="K161" s="101">
        <f t="shared" si="24"/>
        <v>856.40221130933867</v>
      </c>
      <c r="L161" s="101">
        <f t="shared" si="25"/>
        <v>873.02401687931672</v>
      </c>
      <c r="M161" s="101">
        <f t="shared" si="26"/>
        <v>889.85344100169175</v>
      </c>
      <c r="N161" s="101">
        <f t="shared" si="27"/>
        <v>906.75899012406683</v>
      </c>
      <c r="O161" s="101">
        <f t="shared" si="28"/>
        <v>923.74066424644184</v>
      </c>
      <c r="P161" s="101">
        <f t="shared" si="29"/>
        <v>940.9377840622285</v>
      </c>
      <c r="Q161" s="101">
        <f t="shared" si="30"/>
        <v>958.21102887801533</v>
      </c>
      <c r="R161" s="101">
        <f t="shared" si="31"/>
        <v>975.56039869380197</v>
      </c>
    </row>
    <row r="162" spans="5:18" s="35" customFormat="1" ht="15" x14ac:dyDescent="0.2">
      <c r="E162" s="46">
        <v>42005</v>
      </c>
      <c r="F162" s="41">
        <f t="shared" si="19"/>
        <v>592.71177610318568</v>
      </c>
      <c r="G162" s="101">
        <f t="shared" si="20"/>
        <v>607.50893647993382</v>
      </c>
      <c r="H162" s="101">
        <f t="shared" si="21"/>
        <v>622.38222185668189</v>
      </c>
      <c r="I162" s="101">
        <f t="shared" si="22"/>
        <v>637.33163223343001</v>
      </c>
      <c r="J162" s="101">
        <f t="shared" si="23"/>
        <v>652.45228656712243</v>
      </c>
      <c r="K162" s="101">
        <f t="shared" si="24"/>
        <v>667.64906590081478</v>
      </c>
      <c r="L162" s="101">
        <f t="shared" si="25"/>
        <v>682.92197023450717</v>
      </c>
      <c r="M162" s="101">
        <f t="shared" si="26"/>
        <v>698.37315451870734</v>
      </c>
      <c r="N162" s="101">
        <f t="shared" si="27"/>
        <v>713.90046380290755</v>
      </c>
      <c r="O162" s="101">
        <f t="shared" si="28"/>
        <v>729.5038980871077</v>
      </c>
      <c r="P162" s="101">
        <f t="shared" si="29"/>
        <v>745.29280134823921</v>
      </c>
      <c r="Q162" s="101">
        <f t="shared" si="30"/>
        <v>761.15782960937076</v>
      </c>
      <c r="R162" s="101">
        <f t="shared" si="31"/>
        <v>777.09898287050237</v>
      </c>
    </row>
    <row r="163" spans="5:18" s="35" customFormat="1" ht="15" x14ac:dyDescent="0.2">
      <c r="E163" s="46">
        <v>42370</v>
      </c>
      <c r="F163" s="41">
        <f t="shared" si="19"/>
        <v>425.48798380463523</v>
      </c>
      <c r="G163" s="101">
        <f t="shared" si="20"/>
        <v>439.07277168721885</v>
      </c>
      <c r="H163" s="101">
        <f t="shared" si="21"/>
        <v>452.73368456980245</v>
      </c>
      <c r="I163" s="101">
        <f t="shared" si="22"/>
        <v>466.47072245238604</v>
      </c>
      <c r="J163" s="101">
        <f t="shared" si="23"/>
        <v>480.35263519016581</v>
      </c>
      <c r="K163" s="101">
        <f t="shared" si="24"/>
        <v>494.31067292794563</v>
      </c>
      <c r="L163" s="101">
        <f t="shared" si="25"/>
        <v>508.34483566572538</v>
      </c>
      <c r="M163" s="101">
        <f t="shared" si="26"/>
        <v>522.53033572430195</v>
      </c>
      <c r="N163" s="101">
        <f t="shared" si="27"/>
        <v>536.7919607828785</v>
      </c>
      <c r="O163" s="101">
        <f t="shared" si="28"/>
        <v>551.12971084145499</v>
      </c>
      <c r="P163" s="101">
        <f t="shared" si="29"/>
        <v>565.62540124505551</v>
      </c>
      <c r="Q163" s="101">
        <f t="shared" si="30"/>
        <v>580.19721664865619</v>
      </c>
      <c r="R163" s="101">
        <f t="shared" si="31"/>
        <v>594.8451570522567</v>
      </c>
    </row>
    <row r="164" spans="5:18" s="35" customFormat="1" ht="15" x14ac:dyDescent="0.2">
      <c r="E164" s="46">
        <v>42736</v>
      </c>
      <c r="F164" s="41">
        <f t="shared" si="19"/>
        <v>272.05473440554789</v>
      </c>
      <c r="G164" s="101">
        <f t="shared" si="20"/>
        <v>284.52713122998813</v>
      </c>
      <c r="H164" s="101">
        <f t="shared" si="21"/>
        <v>297.0756530544283</v>
      </c>
      <c r="I164" s="101">
        <f t="shared" si="22"/>
        <v>309.70029987886852</v>
      </c>
      <c r="J164" s="101">
        <f t="shared" si="23"/>
        <v>322.44562705299029</v>
      </c>
      <c r="K164" s="101">
        <f t="shared" si="24"/>
        <v>335.26707922711211</v>
      </c>
      <c r="L164" s="101">
        <f t="shared" si="25"/>
        <v>348.16465640123386</v>
      </c>
      <c r="M164" s="101">
        <f t="shared" si="26"/>
        <v>361.18885016014281</v>
      </c>
      <c r="N164" s="101">
        <f t="shared" si="27"/>
        <v>374.28916891905175</v>
      </c>
      <c r="O164" s="101">
        <f t="shared" si="28"/>
        <v>387.46561267796068</v>
      </c>
      <c r="P164" s="101">
        <f t="shared" si="29"/>
        <v>400.77473836987588</v>
      </c>
      <c r="Q164" s="101">
        <f t="shared" si="30"/>
        <v>414.15998906179112</v>
      </c>
      <c r="R164" s="101">
        <f t="shared" si="31"/>
        <v>427.6213647537063</v>
      </c>
    </row>
    <row r="165" spans="5:18" s="35" customFormat="1" ht="15.75" x14ac:dyDescent="0.2">
      <c r="E165" s="50"/>
      <c r="F165" s="51"/>
      <c r="G165" s="42"/>
      <c r="H165" s="42"/>
      <c r="I165" s="42"/>
      <c r="J165" s="42"/>
      <c r="K165" s="42"/>
      <c r="L165" s="42"/>
      <c r="M165" s="42"/>
      <c r="N165" s="42"/>
      <c r="O165" s="42"/>
      <c r="P165" s="42"/>
      <c r="Q165" s="42"/>
      <c r="R165" s="42"/>
    </row>
    <row r="166" spans="5:18" s="35" customFormat="1" ht="15.75" x14ac:dyDescent="0.2">
      <c r="E166" s="50"/>
      <c r="F166" s="51"/>
      <c r="G166" s="42"/>
      <c r="H166" s="42"/>
      <c r="I166" s="42"/>
      <c r="J166" s="42"/>
      <c r="K166" s="42"/>
      <c r="L166" s="42"/>
      <c r="M166" s="42"/>
      <c r="N166" s="42"/>
      <c r="O166" s="42"/>
      <c r="P166" s="42"/>
      <c r="Q166" s="42"/>
      <c r="R166" s="42"/>
    </row>
    <row r="167" spans="5:18" s="35" customFormat="1" ht="15.75" x14ac:dyDescent="0.2">
      <c r="E167" s="50"/>
      <c r="F167" s="51"/>
      <c r="G167" s="42"/>
      <c r="H167" s="42"/>
      <c r="I167" s="42"/>
      <c r="J167" s="42"/>
      <c r="K167" s="42"/>
      <c r="L167" s="42"/>
      <c r="M167" s="42"/>
      <c r="N167" s="42"/>
      <c r="O167" s="42"/>
      <c r="P167" s="42"/>
      <c r="Q167" s="42"/>
      <c r="R167" s="42"/>
    </row>
    <row r="168" spans="5:18" s="35" customFormat="1" x14ac:dyDescent="0.2"/>
    <row r="169" spans="5:18" s="35" customFormat="1" x14ac:dyDescent="0.2"/>
    <row r="170" spans="5:18" s="35" customFormat="1" x14ac:dyDescent="0.2"/>
    <row r="171" spans="5:18" s="35" customFormat="1" x14ac:dyDescent="0.2"/>
    <row r="172" spans="5:18" s="35" customFormat="1" x14ac:dyDescent="0.2"/>
    <row r="173" spans="5:18" s="35" customFormat="1" x14ac:dyDescent="0.2"/>
    <row r="174" spans="5:18" s="35" customFormat="1" x14ac:dyDescent="0.2"/>
    <row r="175" spans="5:18" s="35" customFormat="1" x14ac:dyDescent="0.2"/>
    <row r="176" spans="5:18" s="35" customFormat="1" x14ac:dyDescent="0.2"/>
    <row r="177" spans="5:18" s="35" customFormat="1" x14ac:dyDescent="0.2"/>
    <row r="178" spans="5:18" s="35" customFormat="1" ht="15" x14ac:dyDescent="0.2">
      <c r="E178" s="45" t="s">
        <v>0</v>
      </c>
      <c r="F178" s="45" t="s">
        <v>1</v>
      </c>
      <c r="G178" s="45" t="s">
        <v>2</v>
      </c>
      <c r="H178" s="45" t="s">
        <v>3</v>
      </c>
      <c r="I178" s="45" t="s">
        <v>4</v>
      </c>
      <c r="J178" s="45" t="s">
        <v>5</v>
      </c>
      <c r="K178" s="45" t="s">
        <v>6</v>
      </c>
      <c r="L178" s="45" t="s">
        <v>7</v>
      </c>
      <c r="M178" s="45" t="s">
        <v>8</v>
      </c>
      <c r="N178" s="45" t="s">
        <v>9</v>
      </c>
      <c r="O178" s="45" t="s">
        <v>10</v>
      </c>
      <c r="P178" s="45" t="s">
        <v>11</v>
      </c>
      <c r="Q178" s="45" t="s">
        <v>12</v>
      </c>
      <c r="R178" s="45" t="s">
        <v>13</v>
      </c>
    </row>
    <row r="179" spans="5:18" s="35" customFormat="1" ht="15" x14ac:dyDescent="0.2">
      <c r="E179" s="46">
        <v>29992</v>
      </c>
      <c r="F179" s="41">
        <f t="shared" ref="F179:F214" si="32">C66</f>
        <v>27499.494826280297</v>
      </c>
      <c r="G179" s="101">
        <f t="shared" ref="G179:G214" si="33">$F179+$H$108*0.7*1+$F179*$M$3*1/1200</f>
        <v>27705.866163770828</v>
      </c>
      <c r="H179" s="101">
        <f t="shared" ref="H179:H214" si="34">$F179+$H$108*0.7*2+($F179)*$M$3*2/1200+$H$108*0.7*$M$3/1200</f>
        <v>27912.288251261361</v>
      </c>
      <c r="I179" s="101">
        <f t="shared" ref="I179:I214" si="35">$F179+$H$108*0.7*3+($F179)*$M$3*3/1200+$H$108*0.7*2*$M$3/1200+$H$108*0.7*1*$M$3/1200</f>
        <v>28118.761088751893</v>
      </c>
      <c r="J179" s="101">
        <f t="shared" ref="J179:J214" si="36">$I179+$H$108*0.7*1+$I179*$M$4*1/1200</f>
        <v>28329.622106645344</v>
      </c>
      <c r="K179" s="101">
        <f t="shared" ref="K179:K214" si="37">$I179+$H$108*0.7*2+($I179)*$M$4*2/1200+$H$108*0.7*$M$4/1200</f>
        <v>28540.533874538793</v>
      </c>
      <c r="L179" s="101">
        <f t="shared" ref="L179:L214" si="38">$I179+$H$108*0.7*3+($I179)*$M$4*3/1200+$H$108*0.7*2*$M$4/1200+$H$108*0.7*1*$M$4/1200</f>
        <v>28751.496392432247</v>
      </c>
      <c r="M179" s="101">
        <f t="shared" ref="M179:M214" si="39">$L179+$H$108*0.7*1+$L179*$M$5*1/1200</f>
        <v>28966.944741277381</v>
      </c>
      <c r="N179" s="101">
        <f t="shared" ref="N179:N214" si="40">$L179+$H$108*0.7*2+($L179)*$M$5*2/1200+$H$108*0.7*$M$5/1200</f>
        <v>29182.443840122512</v>
      </c>
      <c r="O179" s="101">
        <f t="shared" ref="O179:O214" si="41">$L179+$H$108*0.7*3+($L179)*$M$5*3/1200+$H$108*0.7*2*$M$5/1200+$H$108*0.7*1*$M$5/1200</f>
        <v>29397.993688967646</v>
      </c>
      <c r="P179" s="101">
        <f>$O179+$H$108*0.7*1+$O179*$M$6*1/1200</f>
        <v>29618.129143212664</v>
      </c>
      <c r="Q179" s="101">
        <f>$O179+$H$108*0.7*2+($O179)*$M$6*2/1200+$H$108*0.7*$M$6/1200</f>
        <v>29838.315347457676</v>
      </c>
      <c r="R179" s="101">
        <f>$O179+$H$108*0.7*3+($O179)*$M$6*3/1200+$H$108*0.7*2*$M$6/1200+$H$108*0.7*1*$M$6/1200</f>
        <v>30058.552301702694</v>
      </c>
    </row>
    <row r="180" spans="5:18" s="35" customFormat="1" ht="15" x14ac:dyDescent="0.2">
      <c r="E180" s="46">
        <v>30326</v>
      </c>
      <c r="F180" s="41">
        <f t="shared" si="32"/>
        <v>24576.269909340372</v>
      </c>
      <c r="G180" s="101">
        <f t="shared" si="33"/>
        <v>24761.447866183091</v>
      </c>
      <c r="H180" s="101">
        <f t="shared" si="34"/>
        <v>24946.676573025805</v>
      </c>
      <c r="I180" s="101">
        <f t="shared" si="35"/>
        <v>25131.956029868525</v>
      </c>
      <c r="J180" s="101">
        <f t="shared" si="36"/>
        <v>25321.162711085071</v>
      </c>
      <c r="K180" s="101">
        <f t="shared" si="37"/>
        <v>25510.420142301617</v>
      </c>
      <c r="L180" s="101">
        <f t="shared" si="38"/>
        <v>25699.728323518164</v>
      </c>
      <c r="M180" s="101">
        <f t="shared" si="39"/>
        <v>25893.05135386367</v>
      </c>
      <c r="N180" s="101">
        <f t="shared" si="40"/>
        <v>26086.425134209177</v>
      </c>
      <c r="O180" s="101">
        <f t="shared" si="41"/>
        <v>26279.849664554684</v>
      </c>
      <c r="P180" s="101">
        <f t="shared" ref="P180:P214" si="42">$O180+$H$108*0.7*1+$O180*$M$6*1/1200</f>
        <v>26477.378574622704</v>
      </c>
      <c r="Q180" s="101">
        <f t="shared" ref="Q180:Q214" si="43">$O180+$H$108*0.7*2+($O180)*$M$6*2/1200+$H$108*0.7*$M$6/1200</f>
        <v>26674.958234690726</v>
      </c>
      <c r="R180" s="101">
        <f t="shared" ref="R180:R214" si="44">$O180+$H$108*0.7*3+($O180)*$M$6*3/1200+$H$108*0.7*2*$M$6/1200+$H$108*0.7*1*$M$6/1200</f>
        <v>26872.588644758747</v>
      </c>
    </row>
    <row r="181" spans="5:18" s="35" customFormat="1" ht="15" x14ac:dyDescent="0.2">
      <c r="E181" s="46">
        <v>30691</v>
      </c>
      <c r="F181" s="41">
        <f t="shared" si="32"/>
        <v>21969.345070673186</v>
      </c>
      <c r="G181" s="101">
        <f t="shared" si="33"/>
        <v>22135.622822435565</v>
      </c>
      <c r="H181" s="101">
        <f t="shared" si="34"/>
        <v>22301.951324197944</v>
      </c>
      <c r="I181" s="101">
        <f t="shared" si="35"/>
        <v>22468.330575960328</v>
      </c>
      <c r="J181" s="101">
        <f t="shared" si="36"/>
        <v>22638.225972636039</v>
      </c>
      <c r="K181" s="101">
        <f t="shared" si="37"/>
        <v>22808.172119311752</v>
      </c>
      <c r="L181" s="101">
        <f t="shared" si="38"/>
        <v>22978.169015987463</v>
      </c>
      <c r="M181" s="101">
        <f t="shared" si="39"/>
        <v>23151.760741353373</v>
      </c>
      <c r="N181" s="101">
        <f t="shared" si="40"/>
        <v>23325.403216719282</v>
      </c>
      <c r="O181" s="101">
        <f t="shared" si="41"/>
        <v>23499.096442085189</v>
      </c>
      <c r="P181" s="101">
        <f t="shared" si="42"/>
        <v>23676.464891290307</v>
      </c>
      <c r="Q181" s="101">
        <f t="shared" si="43"/>
        <v>23853.884090495423</v>
      </c>
      <c r="R181" s="101">
        <f t="shared" si="44"/>
        <v>24031.354039700542</v>
      </c>
    </row>
    <row r="182" spans="5:18" s="35" customFormat="1" ht="15" x14ac:dyDescent="0.2">
      <c r="E182" s="46">
        <v>31057</v>
      </c>
      <c r="F182" s="41">
        <f t="shared" si="32"/>
        <v>19606.022308417658</v>
      </c>
      <c r="G182" s="101">
        <f t="shared" si="33"/>
        <v>19755.165970153685</v>
      </c>
      <c r="H182" s="101">
        <f t="shared" si="34"/>
        <v>19904.360381889714</v>
      </c>
      <c r="I182" s="101">
        <f t="shared" si="35"/>
        <v>20053.605543625741</v>
      </c>
      <c r="J182" s="101">
        <f t="shared" si="36"/>
        <v>20205.994183817027</v>
      </c>
      <c r="K182" s="101">
        <f t="shared" si="37"/>
        <v>20358.433574008312</v>
      </c>
      <c r="L182" s="101">
        <f t="shared" si="38"/>
        <v>20510.923714199602</v>
      </c>
      <c r="M182" s="101">
        <f t="shared" si="39"/>
        <v>20666.627911127547</v>
      </c>
      <c r="N182" s="101">
        <f t="shared" si="40"/>
        <v>20822.382858055495</v>
      </c>
      <c r="O182" s="101">
        <f t="shared" si="41"/>
        <v>20978.188554983441</v>
      </c>
      <c r="P182" s="101">
        <f t="shared" si="42"/>
        <v>21137.280422007072</v>
      </c>
      <c r="Q182" s="101">
        <f t="shared" si="43"/>
        <v>21296.423039030698</v>
      </c>
      <c r="R182" s="101">
        <f t="shared" si="44"/>
        <v>21455.616406054331</v>
      </c>
    </row>
    <row r="183" spans="5:18" s="35" customFormat="1" ht="15" x14ac:dyDescent="0.2">
      <c r="E183" s="46">
        <v>31422</v>
      </c>
      <c r="F183" s="41">
        <f t="shared" si="32"/>
        <v>17495.229447363752</v>
      </c>
      <c r="G183" s="101">
        <f t="shared" si="33"/>
        <v>17629.06986085714</v>
      </c>
      <c r="H183" s="101">
        <f t="shared" si="34"/>
        <v>17762.961024350527</v>
      </c>
      <c r="I183" s="101">
        <f t="shared" si="35"/>
        <v>17896.902937843912</v>
      </c>
      <c r="J183" s="101">
        <f t="shared" si="36"/>
        <v>18033.655484143281</v>
      </c>
      <c r="K183" s="101">
        <f t="shared" si="37"/>
        <v>18170.458780442648</v>
      </c>
      <c r="L183" s="101">
        <f t="shared" si="38"/>
        <v>18307.312826742014</v>
      </c>
      <c r="M183" s="101">
        <f t="shared" si="39"/>
        <v>18447.040844735893</v>
      </c>
      <c r="N183" s="101">
        <f t="shared" si="40"/>
        <v>18586.819612729771</v>
      </c>
      <c r="O183" s="101">
        <f t="shared" si="41"/>
        <v>18726.649130723654</v>
      </c>
      <c r="P183" s="101">
        <f t="shared" si="42"/>
        <v>18869.4173369214</v>
      </c>
      <c r="Q183" s="101">
        <f t="shared" si="43"/>
        <v>19012.236293119146</v>
      </c>
      <c r="R183" s="101">
        <f t="shared" si="44"/>
        <v>19155.105999316893</v>
      </c>
    </row>
    <row r="184" spans="5:18" s="35" customFormat="1" ht="15" x14ac:dyDescent="0.2">
      <c r="E184" s="46">
        <v>31787</v>
      </c>
      <c r="F184" s="41">
        <f t="shared" si="32"/>
        <v>15601.255188351639</v>
      </c>
      <c r="G184" s="101">
        <f t="shared" si="33"/>
        <v>15721.364288467188</v>
      </c>
      <c r="H184" s="101">
        <f t="shared" si="34"/>
        <v>15841.524138582738</v>
      </c>
      <c r="I184" s="101">
        <f t="shared" si="35"/>
        <v>15961.734738698287</v>
      </c>
      <c r="J184" s="101">
        <f t="shared" si="36"/>
        <v>16084.457315553849</v>
      </c>
      <c r="K184" s="101">
        <f t="shared" si="37"/>
        <v>16207.230642409413</v>
      </c>
      <c r="L184" s="101">
        <f t="shared" si="38"/>
        <v>16330.054719264976</v>
      </c>
      <c r="M184" s="101">
        <f t="shared" si="39"/>
        <v>16455.447615979647</v>
      </c>
      <c r="N184" s="101">
        <f t="shared" si="40"/>
        <v>16580.891262694317</v>
      </c>
      <c r="O184" s="101">
        <f t="shared" si="41"/>
        <v>16706.385659408988</v>
      </c>
      <c r="P184" s="101">
        <f t="shared" si="42"/>
        <v>16834.506955439705</v>
      </c>
      <c r="Q184" s="101">
        <f t="shared" si="43"/>
        <v>16962.679001470417</v>
      </c>
      <c r="R184" s="101">
        <f t="shared" si="44"/>
        <v>17090.901797501134</v>
      </c>
    </row>
    <row r="185" spans="5:18" s="35" customFormat="1" ht="15" x14ac:dyDescent="0.2">
      <c r="E185" s="46">
        <v>32152</v>
      </c>
      <c r="F185" s="41">
        <f t="shared" si="32"/>
        <v>13924.099531381307</v>
      </c>
      <c r="G185" s="101">
        <f t="shared" si="33"/>
        <v>14032.049252983821</v>
      </c>
      <c r="H185" s="101">
        <f t="shared" si="34"/>
        <v>14140.049724586337</v>
      </c>
      <c r="I185" s="101">
        <f t="shared" si="35"/>
        <v>14248.100946188852</v>
      </c>
      <c r="J185" s="101">
        <f t="shared" si="36"/>
        <v>14358.399678048721</v>
      </c>
      <c r="K185" s="101">
        <f t="shared" si="37"/>
        <v>14468.74915990859</v>
      </c>
      <c r="L185" s="101">
        <f t="shared" si="38"/>
        <v>14579.14939176846</v>
      </c>
      <c r="M185" s="101">
        <f t="shared" si="39"/>
        <v>14691.848224858781</v>
      </c>
      <c r="N185" s="101">
        <f t="shared" si="40"/>
        <v>14804.597807949103</v>
      </c>
      <c r="O185" s="101">
        <f t="shared" si="41"/>
        <v>14917.398141039424</v>
      </c>
      <c r="P185" s="101">
        <f t="shared" si="42"/>
        <v>15032.54927756196</v>
      </c>
      <c r="Q185" s="101">
        <f t="shared" si="43"/>
        <v>15147.751164084497</v>
      </c>
      <c r="R185" s="101">
        <f t="shared" si="44"/>
        <v>15263.003800607034</v>
      </c>
    </row>
    <row r="186" spans="5:18" s="35" customFormat="1" ht="15" x14ac:dyDescent="0.2">
      <c r="E186" s="46">
        <v>32518</v>
      </c>
      <c r="F186" s="41">
        <f t="shared" si="32"/>
        <v>12394.890685215965</v>
      </c>
      <c r="G186" s="101">
        <f t="shared" si="33"/>
        <v>12491.753642683781</v>
      </c>
      <c r="H186" s="101">
        <f t="shared" si="34"/>
        <v>12588.667350151598</v>
      </c>
      <c r="I186" s="101">
        <f t="shared" si="35"/>
        <v>12685.631807619413</v>
      </c>
      <c r="J186" s="101">
        <f t="shared" si="36"/>
        <v>12784.602638224653</v>
      </c>
      <c r="K186" s="101">
        <f t="shared" si="37"/>
        <v>12883.624218829895</v>
      </c>
      <c r="L186" s="101">
        <f t="shared" si="38"/>
        <v>12982.696549435137</v>
      </c>
      <c r="M186" s="101">
        <f t="shared" si="39"/>
        <v>13083.821099418541</v>
      </c>
      <c r="N186" s="101">
        <f t="shared" si="40"/>
        <v>13184.996399401947</v>
      </c>
      <c r="O186" s="101">
        <f t="shared" si="41"/>
        <v>13286.222449385352</v>
      </c>
      <c r="P186" s="101">
        <f t="shared" si="42"/>
        <v>13389.547562143396</v>
      </c>
      <c r="Q186" s="101">
        <f t="shared" si="43"/>
        <v>13492.923424901439</v>
      </c>
      <c r="R186" s="101">
        <f t="shared" si="44"/>
        <v>13596.350037659484</v>
      </c>
    </row>
    <row r="187" spans="5:18" s="35" customFormat="1" ht="15" x14ac:dyDescent="0.2">
      <c r="E187" s="46">
        <v>32874</v>
      </c>
      <c r="F187" s="41">
        <f t="shared" si="32"/>
        <v>12036.502290076302</v>
      </c>
      <c r="G187" s="101">
        <f t="shared" si="33"/>
        <v>12130.766931679354</v>
      </c>
      <c r="H187" s="101">
        <f t="shared" si="34"/>
        <v>12225.082323282408</v>
      </c>
      <c r="I187" s="101">
        <f t="shared" si="35"/>
        <v>12319.448464885461</v>
      </c>
      <c r="J187" s="101">
        <f t="shared" si="36"/>
        <v>12415.764466255881</v>
      </c>
      <c r="K187" s="101">
        <f t="shared" si="37"/>
        <v>12512.1312176263</v>
      </c>
      <c r="L187" s="101">
        <f t="shared" si="38"/>
        <v>12608.548718996721</v>
      </c>
      <c r="M187" s="101">
        <f t="shared" si="39"/>
        <v>12706.960697209446</v>
      </c>
      <c r="N187" s="101">
        <f t="shared" si="40"/>
        <v>12805.423425422174</v>
      </c>
      <c r="O187" s="101">
        <f t="shared" si="41"/>
        <v>12903.9369036349</v>
      </c>
      <c r="P187" s="101">
        <f t="shared" si="42"/>
        <v>13004.490446186253</v>
      </c>
      <c r="Q187" s="101">
        <f t="shared" si="43"/>
        <v>13105.094738737605</v>
      </c>
      <c r="R187" s="101">
        <f t="shared" si="44"/>
        <v>13205.74978128896</v>
      </c>
    </row>
    <row r="188" spans="5:18" s="35" customFormat="1" ht="15" x14ac:dyDescent="0.2">
      <c r="E188" s="46">
        <v>33239</v>
      </c>
      <c r="F188" s="41">
        <f t="shared" si="32"/>
        <v>10724.112045952748</v>
      </c>
      <c r="G188" s="101">
        <f t="shared" si="33"/>
        <v>10808.861858285905</v>
      </c>
      <c r="H188" s="101">
        <f t="shared" si="34"/>
        <v>10893.662420619063</v>
      </c>
      <c r="I188" s="101">
        <f t="shared" si="35"/>
        <v>10978.513732952222</v>
      </c>
      <c r="J188" s="101">
        <f t="shared" si="36"/>
        <v>11065.107957516126</v>
      </c>
      <c r="K188" s="101">
        <f t="shared" si="37"/>
        <v>11151.752932080029</v>
      </c>
      <c r="L188" s="101">
        <f t="shared" si="38"/>
        <v>11238.448656643934</v>
      </c>
      <c r="M188" s="101">
        <f t="shared" si="39"/>
        <v>11326.927409404601</v>
      </c>
      <c r="N188" s="101">
        <f t="shared" si="40"/>
        <v>11415.456912165271</v>
      </c>
      <c r="O188" s="101">
        <f t="shared" si="41"/>
        <v>11504.03716492594</v>
      </c>
      <c r="P188" s="101">
        <f t="shared" si="42"/>
        <v>11594.441434371653</v>
      </c>
      <c r="Q188" s="101">
        <f t="shared" si="43"/>
        <v>11684.896453817366</v>
      </c>
      <c r="R188" s="101">
        <f t="shared" si="44"/>
        <v>11775.40222326308</v>
      </c>
    </row>
    <row r="189" spans="5:18" s="35" customFormat="1" ht="15" x14ac:dyDescent="0.2">
      <c r="E189" s="46">
        <v>33604</v>
      </c>
      <c r="F189" s="41">
        <f t="shared" si="32"/>
        <v>9550.7407878442191</v>
      </c>
      <c r="G189" s="101">
        <f t="shared" si="33"/>
        <v>9626.9836585560897</v>
      </c>
      <c r="H189" s="101">
        <f t="shared" si="34"/>
        <v>9703.2772792679607</v>
      </c>
      <c r="I189" s="101">
        <f t="shared" si="35"/>
        <v>9779.621649979832</v>
      </c>
      <c r="J189" s="101">
        <f t="shared" si="36"/>
        <v>9857.5239069421859</v>
      </c>
      <c r="K189" s="101">
        <f t="shared" si="37"/>
        <v>9935.4769139045402</v>
      </c>
      <c r="L189" s="101">
        <f t="shared" si="38"/>
        <v>10013.480670866895</v>
      </c>
      <c r="M189" s="101">
        <f t="shared" si="39"/>
        <v>10093.078405730679</v>
      </c>
      <c r="N189" s="101">
        <f t="shared" si="40"/>
        <v>10172.726890594466</v>
      </c>
      <c r="O189" s="101">
        <f t="shared" si="41"/>
        <v>10252.426125458251</v>
      </c>
      <c r="P189" s="101">
        <f t="shared" si="42"/>
        <v>10333.756214867823</v>
      </c>
      <c r="Q189" s="101">
        <f t="shared" si="43"/>
        <v>10415.137054277395</v>
      </c>
      <c r="R189" s="101">
        <f t="shared" si="44"/>
        <v>10496.568643686969</v>
      </c>
    </row>
    <row r="190" spans="5:18" s="35" customFormat="1" ht="15" x14ac:dyDescent="0.2">
      <c r="E190" s="46">
        <v>33970</v>
      </c>
      <c r="F190" s="41">
        <f t="shared" si="32"/>
        <v>8520.2147263750012</v>
      </c>
      <c r="G190" s="101">
        <f t="shared" si="33"/>
        <v>8588.9862831412192</v>
      </c>
      <c r="H190" s="101">
        <f t="shared" si="34"/>
        <v>8657.8085899074395</v>
      </c>
      <c r="I190" s="101">
        <f t="shared" si="35"/>
        <v>8726.6816466736582</v>
      </c>
      <c r="J190" s="101">
        <f t="shared" si="36"/>
        <v>8796.9500886120422</v>
      </c>
      <c r="K190" s="101">
        <f t="shared" si="37"/>
        <v>8867.2692805504266</v>
      </c>
      <c r="L190" s="101">
        <f t="shared" si="38"/>
        <v>8937.6392224888114</v>
      </c>
      <c r="M190" s="101">
        <f t="shared" si="39"/>
        <v>9009.4371068518558</v>
      </c>
      <c r="N190" s="101">
        <f t="shared" si="40"/>
        <v>9081.2857412148987</v>
      </c>
      <c r="O190" s="101">
        <f t="shared" si="41"/>
        <v>9153.1851255779438</v>
      </c>
      <c r="P190" s="101">
        <f t="shared" si="42"/>
        <v>9226.5457177383832</v>
      </c>
      <c r="Q190" s="101">
        <f t="shared" si="43"/>
        <v>9299.9570598988248</v>
      </c>
      <c r="R190" s="101">
        <f t="shared" si="44"/>
        <v>9373.4191520592649</v>
      </c>
    </row>
    <row r="191" spans="5:18" s="35" customFormat="1" ht="15" x14ac:dyDescent="0.2">
      <c r="E191" s="46">
        <v>34335</v>
      </c>
      <c r="F191" s="41">
        <f t="shared" si="32"/>
        <v>7591.7209482195613</v>
      </c>
      <c r="G191" s="101">
        <f t="shared" si="33"/>
        <v>7653.7609250941532</v>
      </c>
      <c r="H191" s="101">
        <f t="shared" si="34"/>
        <v>7715.8516519687455</v>
      </c>
      <c r="I191" s="101">
        <f t="shared" si="35"/>
        <v>7777.9931288433372</v>
      </c>
      <c r="J191" s="101">
        <f t="shared" si="36"/>
        <v>7841.3835790274516</v>
      </c>
      <c r="K191" s="101">
        <f t="shared" si="37"/>
        <v>7904.8247792115662</v>
      </c>
      <c r="L191" s="101">
        <f t="shared" si="38"/>
        <v>7968.3167293956794</v>
      </c>
      <c r="M191" s="101">
        <f t="shared" si="39"/>
        <v>8033.0870256837979</v>
      </c>
      <c r="N191" s="101">
        <f t="shared" si="40"/>
        <v>8097.9080719719168</v>
      </c>
      <c r="O191" s="101">
        <f t="shared" si="41"/>
        <v>8162.779868260036</v>
      </c>
      <c r="P191" s="101">
        <f t="shared" si="42"/>
        <v>8228.9600223049219</v>
      </c>
      <c r="Q191" s="101">
        <f t="shared" si="43"/>
        <v>8295.1909263498073</v>
      </c>
      <c r="R191" s="101">
        <f t="shared" si="44"/>
        <v>8361.4725803946931</v>
      </c>
    </row>
    <row r="192" spans="5:18" s="35" customFormat="1" ht="15" x14ac:dyDescent="0.2">
      <c r="E192" s="46">
        <v>34700</v>
      </c>
      <c r="F192" s="41">
        <f t="shared" si="32"/>
        <v>6778.0134887921322</v>
      </c>
      <c r="G192" s="101">
        <f t="shared" si="33"/>
        <v>6834.1540865858751</v>
      </c>
      <c r="H192" s="101">
        <f t="shared" si="34"/>
        <v>6890.3454343796184</v>
      </c>
      <c r="I192" s="101">
        <f t="shared" si="35"/>
        <v>6946.5875321733611</v>
      </c>
      <c r="J192" s="101">
        <f t="shared" si="36"/>
        <v>7003.950291781618</v>
      </c>
      <c r="K192" s="101">
        <f t="shared" si="37"/>
        <v>7061.3638013898753</v>
      </c>
      <c r="L192" s="101">
        <f t="shared" si="38"/>
        <v>7118.8280609981321</v>
      </c>
      <c r="M192" s="101">
        <f t="shared" si="39"/>
        <v>7177.4395644403685</v>
      </c>
      <c r="N192" s="101">
        <f t="shared" si="40"/>
        <v>7236.1018178826052</v>
      </c>
      <c r="O192" s="101">
        <f t="shared" si="41"/>
        <v>7294.8148213248414</v>
      </c>
      <c r="P192" s="101">
        <f t="shared" si="42"/>
        <v>7354.7022287794462</v>
      </c>
      <c r="Q192" s="101">
        <f t="shared" si="43"/>
        <v>7414.6403862340521</v>
      </c>
      <c r="R192" s="101">
        <f t="shared" si="44"/>
        <v>7474.6292936886566</v>
      </c>
    </row>
    <row r="193" spans="5:18" s="35" customFormat="1" ht="15" x14ac:dyDescent="0.2">
      <c r="E193" s="46">
        <v>35065</v>
      </c>
      <c r="F193" s="41">
        <f t="shared" si="32"/>
        <v>6051.0334701814181</v>
      </c>
      <c r="G193" s="101">
        <f t="shared" si="33"/>
        <v>6101.9034628402333</v>
      </c>
      <c r="H193" s="101">
        <f t="shared" si="34"/>
        <v>6152.8242054990487</v>
      </c>
      <c r="I193" s="101">
        <f t="shared" si="35"/>
        <v>6203.7956981578636</v>
      </c>
      <c r="J193" s="101">
        <f t="shared" si="36"/>
        <v>6255.7732169695082</v>
      </c>
      <c r="K193" s="101">
        <f t="shared" si="37"/>
        <v>6307.8014857811531</v>
      </c>
      <c r="L193" s="101">
        <f t="shared" si="38"/>
        <v>6359.8805045927975</v>
      </c>
      <c r="M193" s="101">
        <f t="shared" si="39"/>
        <v>6412.9896382510951</v>
      </c>
      <c r="N193" s="101">
        <f t="shared" si="40"/>
        <v>6466.1495219093931</v>
      </c>
      <c r="O193" s="101">
        <f t="shared" si="41"/>
        <v>6519.3601555676905</v>
      </c>
      <c r="P193" s="101">
        <f t="shared" si="42"/>
        <v>6573.6255166955561</v>
      </c>
      <c r="Q193" s="101">
        <f t="shared" si="43"/>
        <v>6627.9416278234221</v>
      </c>
      <c r="R193" s="101">
        <f t="shared" si="44"/>
        <v>6682.3084889512875</v>
      </c>
    </row>
    <row r="194" spans="5:18" s="35" customFormat="1" ht="15" x14ac:dyDescent="0.2">
      <c r="E194" s="46">
        <v>35431</v>
      </c>
      <c r="F194" s="41">
        <f t="shared" si="32"/>
        <v>5398.0268569731988</v>
      </c>
      <c r="G194" s="101">
        <f t="shared" si="33"/>
        <v>5444.1625516862541</v>
      </c>
      <c r="H194" s="101">
        <f t="shared" si="34"/>
        <v>5490.3489963993106</v>
      </c>
      <c r="I194" s="101">
        <f t="shared" si="35"/>
        <v>5536.5861911123657</v>
      </c>
      <c r="J194" s="101">
        <f t="shared" si="36"/>
        <v>5583.7264409979307</v>
      </c>
      <c r="K194" s="101">
        <f t="shared" si="37"/>
        <v>5630.9174408834951</v>
      </c>
      <c r="L194" s="101">
        <f t="shared" si="38"/>
        <v>5678.1591907690599</v>
      </c>
      <c r="M194" s="101">
        <f t="shared" si="39"/>
        <v>5726.3258449021359</v>
      </c>
      <c r="N194" s="101">
        <f t="shared" si="40"/>
        <v>5774.5432490352114</v>
      </c>
      <c r="O194" s="101">
        <f t="shared" si="41"/>
        <v>5822.8114031682871</v>
      </c>
      <c r="P194" s="101">
        <f t="shared" si="42"/>
        <v>5872.0267858412572</v>
      </c>
      <c r="Q194" s="101">
        <f t="shared" si="43"/>
        <v>5921.2929185142275</v>
      </c>
      <c r="R194" s="101">
        <f t="shared" si="44"/>
        <v>5970.6098011871973</v>
      </c>
    </row>
    <row r="195" spans="5:18" s="35" customFormat="1" ht="15" x14ac:dyDescent="0.2">
      <c r="E195" s="46">
        <v>35796</v>
      </c>
      <c r="F195" s="41">
        <f t="shared" si="32"/>
        <v>4825.3706668745845</v>
      </c>
      <c r="G195" s="101">
        <f t="shared" si="33"/>
        <v>4867.3546042094249</v>
      </c>
      <c r="H195" s="101">
        <f t="shared" si="34"/>
        <v>4909.3892915442666</v>
      </c>
      <c r="I195" s="101">
        <f t="shared" si="35"/>
        <v>4951.4747288791068</v>
      </c>
      <c r="J195" s="101">
        <f t="shared" si="36"/>
        <v>4994.3729206634807</v>
      </c>
      <c r="K195" s="101">
        <f t="shared" si="37"/>
        <v>5037.3218624478541</v>
      </c>
      <c r="L195" s="101">
        <f t="shared" si="38"/>
        <v>5080.3215542322278</v>
      </c>
      <c r="M195" s="101">
        <f t="shared" si="39"/>
        <v>5124.153885500411</v>
      </c>
      <c r="N195" s="101">
        <f t="shared" si="40"/>
        <v>5168.0369667685954</v>
      </c>
      <c r="O195" s="101">
        <f t="shared" si="41"/>
        <v>5211.9707980367784</v>
      </c>
      <c r="P195" s="101">
        <f t="shared" si="42"/>
        <v>5256.7575863225447</v>
      </c>
      <c r="Q195" s="101">
        <f t="shared" si="43"/>
        <v>5301.5951246083123</v>
      </c>
      <c r="R195" s="101">
        <f t="shared" si="44"/>
        <v>5346.4834128940784</v>
      </c>
    </row>
    <row r="196" spans="5:18" s="35" customFormat="1" ht="15" x14ac:dyDescent="0.2">
      <c r="E196" s="46">
        <v>36161</v>
      </c>
      <c r="F196" s="41">
        <f t="shared" si="32"/>
        <v>4312.6584432228165</v>
      </c>
      <c r="G196" s="101">
        <f t="shared" si="33"/>
        <v>4350.9252169361816</v>
      </c>
      <c r="H196" s="101">
        <f t="shared" si="34"/>
        <v>4389.2427406495481</v>
      </c>
      <c r="I196" s="101">
        <f t="shared" si="35"/>
        <v>4427.611014362913</v>
      </c>
      <c r="J196" s="101">
        <f t="shared" si="36"/>
        <v>4466.7111942170441</v>
      </c>
      <c r="K196" s="101">
        <f t="shared" si="37"/>
        <v>4505.8621240711755</v>
      </c>
      <c r="L196" s="101">
        <f t="shared" si="38"/>
        <v>4545.0638039253063</v>
      </c>
      <c r="M196" s="101">
        <f t="shared" si="39"/>
        <v>4585.015516503765</v>
      </c>
      <c r="N196" s="101">
        <f t="shared" si="40"/>
        <v>4625.017979082224</v>
      </c>
      <c r="O196" s="101">
        <f t="shared" si="41"/>
        <v>4665.0711916606815</v>
      </c>
      <c r="P196" s="101">
        <f t="shared" si="42"/>
        <v>4705.8929578002217</v>
      </c>
      <c r="Q196" s="101">
        <f t="shared" si="43"/>
        <v>4746.7654739397622</v>
      </c>
      <c r="R196" s="101">
        <f t="shared" si="44"/>
        <v>4787.6887400793012</v>
      </c>
    </row>
    <row r="197" spans="5:18" s="35" customFormat="1" ht="15" x14ac:dyDescent="0.2">
      <c r="E197" s="46">
        <v>36526</v>
      </c>
      <c r="F197" s="41">
        <f t="shared" si="32"/>
        <v>3866.267203725009</v>
      </c>
      <c r="G197" s="101">
        <f t="shared" si="33"/>
        <v>3901.2976409520152</v>
      </c>
      <c r="H197" s="101">
        <f t="shared" si="34"/>
        <v>3936.3788281790216</v>
      </c>
      <c r="I197" s="101">
        <f t="shared" si="35"/>
        <v>3971.510765406028</v>
      </c>
      <c r="J197" s="101">
        <f t="shared" si="36"/>
        <v>4007.3042184552219</v>
      </c>
      <c r="K197" s="101">
        <f t="shared" si="37"/>
        <v>4043.1484215044152</v>
      </c>
      <c r="L197" s="101">
        <f t="shared" si="38"/>
        <v>4079.0433745536093</v>
      </c>
      <c r="M197" s="101">
        <f t="shared" si="39"/>
        <v>4115.6164390191234</v>
      </c>
      <c r="N197" s="101">
        <f t="shared" si="40"/>
        <v>4152.2402534846369</v>
      </c>
      <c r="O197" s="101">
        <f t="shared" si="41"/>
        <v>4188.9148179501508</v>
      </c>
      <c r="P197" s="101">
        <f t="shared" si="42"/>
        <v>4226.2844503802889</v>
      </c>
      <c r="Q197" s="101">
        <f t="shared" si="43"/>
        <v>4263.7048328104283</v>
      </c>
      <c r="R197" s="101">
        <f t="shared" si="44"/>
        <v>4301.1759652405663</v>
      </c>
    </row>
    <row r="198" spans="5:18" s="35" customFormat="1" ht="15" x14ac:dyDescent="0.2">
      <c r="E198" s="46">
        <v>36892</v>
      </c>
      <c r="F198" s="41">
        <f t="shared" si="32"/>
        <v>3459.4134740112922</v>
      </c>
      <c r="G198" s="101">
        <f t="shared" si="33"/>
        <v>3491.4942216978743</v>
      </c>
      <c r="H198" s="101">
        <f t="shared" si="34"/>
        <v>3523.6257193844558</v>
      </c>
      <c r="I198" s="101">
        <f t="shared" si="35"/>
        <v>3555.8079670710381</v>
      </c>
      <c r="J198" s="101">
        <f t="shared" si="36"/>
        <v>3588.5875748323033</v>
      </c>
      <c r="K198" s="101">
        <f t="shared" si="37"/>
        <v>3621.4179325935679</v>
      </c>
      <c r="L198" s="101">
        <f t="shared" si="38"/>
        <v>3654.2990403548333</v>
      </c>
      <c r="M198" s="101">
        <f t="shared" si="39"/>
        <v>3687.7927083974059</v>
      </c>
      <c r="N198" s="101">
        <f t="shared" si="40"/>
        <v>3721.3371264399784</v>
      </c>
      <c r="O198" s="101">
        <f t="shared" si="41"/>
        <v>3754.9322944825512</v>
      </c>
      <c r="P198" s="101">
        <f t="shared" si="42"/>
        <v>3789.1555536175497</v>
      </c>
      <c r="Q198" s="101">
        <f t="shared" si="43"/>
        <v>3823.429562752548</v>
      </c>
      <c r="R198" s="101">
        <f t="shared" si="44"/>
        <v>3857.7543218875467</v>
      </c>
    </row>
    <row r="199" spans="5:18" s="35" customFormat="1" ht="15" x14ac:dyDescent="0.2">
      <c r="E199" s="46">
        <v>37257</v>
      </c>
      <c r="F199" s="41">
        <f t="shared" si="32"/>
        <v>3101.0250788716262</v>
      </c>
      <c r="G199" s="101">
        <f t="shared" si="33"/>
        <v>3130.5075106934455</v>
      </c>
      <c r="H199" s="101">
        <f t="shared" si="34"/>
        <v>3160.0406925152647</v>
      </c>
      <c r="I199" s="101">
        <f t="shared" si="35"/>
        <v>3189.6246243370842</v>
      </c>
      <c r="J199" s="101">
        <f t="shared" si="36"/>
        <v>3219.7494028635283</v>
      </c>
      <c r="K199" s="101">
        <f t="shared" si="37"/>
        <v>3249.9249313899718</v>
      </c>
      <c r="L199" s="101">
        <f t="shared" si="38"/>
        <v>3280.1512099164161</v>
      </c>
      <c r="M199" s="101">
        <f t="shared" si="39"/>
        <v>3310.9323061883101</v>
      </c>
      <c r="N199" s="101">
        <f t="shared" si="40"/>
        <v>3341.7641524602041</v>
      </c>
      <c r="O199" s="101">
        <f t="shared" si="41"/>
        <v>3372.6467487320983</v>
      </c>
      <c r="P199" s="101">
        <f t="shared" si="42"/>
        <v>3404.098437660406</v>
      </c>
      <c r="Q199" s="101">
        <f t="shared" si="43"/>
        <v>3435.6008765887136</v>
      </c>
      <c r="R199" s="101">
        <f t="shared" si="44"/>
        <v>3467.1540655170215</v>
      </c>
    </row>
    <row r="200" spans="5:18" s="35" customFormat="1" ht="15" x14ac:dyDescent="0.2">
      <c r="E200" s="46">
        <v>37622</v>
      </c>
      <c r="F200" s="41">
        <f t="shared" si="32"/>
        <v>2773.2463687260934</v>
      </c>
      <c r="G200" s="101">
        <f t="shared" si="33"/>
        <v>2800.3524048993577</v>
      </c>
      <c r="H200" s="101">
        <f t="shared" si="34"/>
        <v>2827.5091910726214</v>
      </c>
      <c r="I200" s="101">
        <f t="shared" si="35"/>
        <v>2854.716727245886</v>
      </c>
      <c r="J200" s="101">
        <f t="shared" si="36"/>
        <v>2882.4134235184188</v>
      </c>
      <c r="K200" s="101">
        <f t="shared" si="37"/>
        <v>2910.160869790951</v>
      </c>
      <c r="L200" s="101">
        <f t="shared" si="38"/>
        <v>2937.959066063484</v>
      </c>
      <c r="M200" s="101">
        <f t="shared" si="39"/>
        <v>2966.2592692924441</v>
      </c>
      <c r="N200" s="101">
        <f t="shared" si="40"/>
        <v>2994.6102225214045</v>
      </c>
      <c r="O200" s="101">
        <f t="shared" si="41"/>
        <v>3023.0119257503648</v>
      </c>
      <c r="P200" s="101">
        <f t="shared" si="42"/>
        <v>3051.9287622120551</v>
      </c>
      <c r="Q200" s="101">
        <f t="shared" si="43"/>
        <v>3080.8963486737448</v>
      </c>
      <c r="R200" s="101">
        <f t="shared" si="44"/>
        <v>3109.9146851354353</v>
      </c>
    </row>
    <row r="201" spans="5:18" s="35" customFormat="1" ht="15" x14ac:dyDescent="0.2">
      <c r="E201" s="46">
        <v>37987</v>
      </c>
      <c r="F201" s="41">
        <f t="shared" si="32"/>
        <v>2476.0773435746974</v>
      </c>
      <c r="G201" s="101">
        <f t="shared" si="33"/>
        <v>2501.028904315614</v>
      </c>
      <c r="H201" s="101">
        <f t="shared" si="34"/>
        <v>2526.0312150565305</v>
      </c>
      <c r="I201" s="101">
        <f t="shared" si="35"/>
        <v>2551.0842757974469</v>
      </c>
      <c r="J201" s="101">
        <f t="shared" si="36"/>
        <v>2576.5796367969783</v>
      </c>
      <c r="K201" s="101">
        <f t="shared" si="37"/>
        <v>2602.1257477965096</v>
      </c>
      <c r="L201" s="101">
        <f t="shared" si="38"/>
        <v>2627.7226087960416</v>
      </c>
      <c r="M201" s="101">
        <f t="shared" si="39"/>
        <v>2653.7735977098127</v>
      </c>
      <c r="N201" s="101">
        <f t="shared" si="40"/>
        <v>2679.8753366235842</v>
      </c>
      <c r="O201" s="101">
        <f t="shared" si="41"/>
        <v>2706.0278255373555</v>
      </c>
      <c r="P201" s="101">
        <f t="shared" si="42"/>
        <v>2732.6465272725013</v>
      </c>
      <c r="Q201" s="101">
        <f t="shared" si="43"/>
        <v>2759.315979007647</v>
      </c>
      <c r="R201" s="101">
        <f t="shared" si="44"/>
        <v>2786.036180742793</v>
      </c>
    </row>
    <row r="202" spans="5:18" s="35" customFormat="1" ht="15" x14ac:dyDescent="0.2">
      <c r="E202" s="46">
        <v>38353</v>
      </c>
      <c r="F202" s="41">
        <f t="shared" si="32"/>
        <v>2201.8655821689013</v>
      </c>
      <c r="G202" s="101">
        <f t="shared" si="33"/>
        <v>2224.8291076396258</v>
      </c>
      <c r="H202" s="101">
        <f t="shared" si="34"/>
        <v>2247.8433831103503</v>
      </c>
      <c r="I202" s="101">
        <f t="shared" si="35"/>
        <v>2270.908408581075</v>
      </c>
      <c r="J202" s="101">
        <f t="shared" si="36"/>
        <v>2294.3724945432878</v>
      </c>
      <c r="K202" s="101">
        <f t="shared" si="37"/>
        <v>2317.8873305055004</v>
      </c>
      <c r="L202" s="101">
        <f t="shared" si="38"/>
        <v>2341.4529164677133</v>
      </c>
      <c r="M202" s="101">
        <f t="shared" si="39"/>
        <v>2365.4284501121042</v>
      </c>
      <c r="N202" s="101">
        <f t="shared" si="40"/>
        <v>2389.454733756495</v>
      </c>
      <c r="O202" s="101">
        <f t="shared" si="41"/>
        <v>2413.5317674008861</v>
      </c>
      <c r="P202" s="101">
        <f t="shared" si="42"/>
        <v>2438.0298727145428</v>
      </c>
      <c r="Q202" s="101">
        <f t="shared" si="43"/>
        <v>2462.5787280281988</v>
      </c>
      <c r="R202" s="101">
        <f t="shared" si="44"/>
        <v>2487.1783333418553</v>
      </c>
    </row>
    <row r="203" spans="5:18" s="35" customFormat="1" ht="15" x14ac:dyDescent="0.2">
      <c r="E203" s="46">
        <v>38718</v>
      </c>
      <c r="F203" s="41">
        <f t="shared" si="32"/>
        <v>1948.060277425863</v>
      </c>
      <c r="G203" s="101">
        <f t="shared" si="33"/>
        <v>1969.1837144372005</v>
      </c>
      <c r="H203" s="101">
        <f t="shared" si="34"/>
        <v>1990.3579014485381</v>
      </c>
      <c r="I203" s="101">
        <f t="shared" si="35"/>
        <v>2011.5828384598756</v>
      </c>
      <c r="J203" s="101">
        <f t="shared" si="36"/>
        <v>2033.1668140387096</v>
      </c>
      <c r="K203" s="101">
        <f t="shared" si="37"/>
        <v>2054.8015396175438</v>
      </c>
      <c r="L203" s="101">
        <f t="shared" si="38"/>
        <v>2076.4870151963778</v>
      </c>
      <c r="M203" s="101">
        <f t="shared" si="39"/>
        <v>2098.5415460565514</v>
      </c>
      <c r="N203" s="101">
        <f t="shared" si="40"/>
        <v>2120.6468269167253</v>
      </c>
      <c r="O203" s="101">
        <f t="shared" si="41"/>
        <v>2142.8028577768991</v>
      </c>
      <c r="P203" s="101">
        <f t="shared" si="42"/>
        <v>2165.3381784957814</v>
      </c>
      <c r="Q203" s="101">
        <f t="shared" si="43"/>
        <v>2187.9242492146641</v>
      </c>
      <c r="R203" s="101">
        <f t="shared" si="44"/>
        <v>2210.5610699335466</v>
      </c>
    </row>
    <row r="204" spans="5:18" s="35" customFormat="1" ht="15" x14ac:dyDescent="0.2">
      <c r="E204" s="46">
        <v>39083</v>
      </c>
      <c r="F204" s="41">
        <f t="shared" si="32"/>
        <v>1718.487639969848</v>
      </c>
      <c r="G204" s="101">
        <f t="shared" si="33"/>
        <v>1737.9466753596294</v>
      </c>
      <c r="H204" s="101">
        <f t="shared" si="34"/>
        <v>1757.456460749411</v>
      </c>
      <c r="I204" s="101">
        <f t="shared" si="35"/>
        <v>1777.0169961391923</v>
      </c>
      <c r="J204" s="101">
        <f t="shared" si="36"/>
        <v>1796.9003693612015</v>
      </c>
      <c r="K204" s="101">
        <f t="shared" si="37"/>
        <v>1816.8344925832107</v>
      </c>
      <c r="L204" s="101">
        <f t="shared" si="38"/>
        <v>1836.8193658052198</v>
      </c>
      <c r="M204" s="101">
        <f t="shared" si="39"/>
        <v>1857.1363062073076</v>
      </c>
      <c r="N204" s="101">
        <f t="shared" si="40"/>
        <v>1877.5039966093957</v>
      </c>
      <c r="O204" s="101">
        <f t="shared" si="41"/>
        <v>1897.9224370114835</v>
      </c>
      <c r="P204" s="101">
        <f t="shared" si="42"/>
        <v>1918.6823746798168</v>
      </c>
      <c r="Q204" s="101">
        <f t="shared" si="43"/>
        <v>1939.49306234815</v>
      </c>
      <c r="R204" s="101">
        <f t="shared" si="44"/>
        <v>1960.3545000164834</v>
      </c>
    </row>
    <row r="205" spans="5:18" s="35" customFormat="1" ht="15" x14ac:dyDescent="0.2">
      <c r="E205" s="46">
        <v>39448</v>
      </c>
      <c r="F205" s="41">
        <f t="shared" si="32"/>
        <v>1502.9444414694788</v>
      </c>
      <c r="G205" s="101">
        <f t="shared" si="33"/>
        <v>1520.8407886701325</v>
      </c>
      <c r="H205" s="101">
        <f t="shared" si="34"/>
        <v>1538.7878858707863</v>
      </c>
      <c r="I205" s="101">
        <f t="shared" si="35"/>
        <v>1556.7857330714401</v>
      </c>
      <c r="J205" s="101">
        <f t="shared" si="36"/>
        <v>1575.072429636208</v>
      </c>
      <c r="K205" s="101">
        <f t="shared" si="37"/>
        <v>1593.409876200976</v>
      </c>
      <c r="L205" s="101">
        <f t="shared" si="38"/>
        <v>1611.7980727657439</v>
      </c>
      <c r="M205" s="101">
        <f t="shared" si="39"/>
        <v>1630.4836087932956</v>
      </c>
      <c r="N205" s="101">
        <f t="shared" si="40"/>
        <v>1649.2198948208472</v>
      </c>
      <c r="O205" s="101">
        <f t="shared" si="41"/>
        <v>1668.006930848399</v>
      </c>
      <c r="P205" s="101">
        <f t="shared" si="42"/>
        <v>1687.0999810970497</v>
      </c>
      <c r="Q205" s="101">
        <f t="shared" si="43"/>
        <v>1706.2437813457009</v>
      </c>
      <c r="R205" s="101">
        <f t="shared" si="44"/>
        <v>1725.4383315943517</v>
      </c>
    </row>
    <row r="206" spans="5:18" s="35" customFormat="1" ht="15" x14ac:dyDescent="0.2">
      <c r="E206" s="46">
        <v>39814</v>
      </c>
      <c r="F206" s="41">
        <f t="shared" si="32"/>
        <v>1300.155278383332</v>
      </c>
      <c r="G206" s="101">
        <f t="shared" si="33"/>
        <v>1316.5814041516112</v>
      </c>
      <c r="H206" s="101">
        <f t="shared" si="34"/>
        <v>1333.0582799198903</v>
      </c>
      <c r="I206" s="101">
        <f t="shared" si="35"/>
        <v>1349.5859056881695</v>
      </c>
      <c r="J206" s="101">
        <f t="shared" si="36"/>
        <v>1366.3704035044088</v>
      </c>
      <c r="K206" s="101">
        <f t="shared" si="37"/>
        <v>1383.205651320648</v>
      </c>
      <c r="L206" s="101">
        <f t="shared" si="38"/>
        <v>1400.0916491368873</v>
      </c>
      <c r="M206" s="101">
        <f t="shared" si="39"/>
        <v>1417.2423135931297</v>
      </c>
      <c r="N206" s="101">
        <f t="shared" si="40"/>
        <v>1434.4437280493723</v>
      </c>
      <c r="O206" s="101">
        <f t="shared" si="41"/>
        <v>1451.6958925056147</v>
      </c>
      <c r="P206" s="101">
        <f t="shared" si="42"/>
        <v>1469.2206877262804</v>
      </c>
      <c r="Q206" s="101">
        <f t="shared" si="43"/>
        <v>1486.7962329469462</v>
      </c>
      <c r="R206" s="101">
        <f t="shared" si="44"/>
        <v>1504.422528167612</v>
      </c>
    </row>
    <row r="207" spans="5:18" s="35" customFormat="1" ht="15" x14ac:dyDescent="0.2">
      <c r="E207" s="46">
        <v>40179</v>
      </c>
      <c r="F207" s="41">
        <f t="shared" si="32"/>
        <v>1119.0479755013655</v>
      </c>
      <c r="G207" s="101">
        <f t="shared" si="33"/>
        <v>1134.1610733237503</v>
      </c>
      <c r="H207" s="101">
        <f t="shared" si="34"/>
        <v>1149.3249211461355</v>
      </c>
      <c r="I207" s="101">
        <f t="shared" si="35"/>
        <v>1164.5395189685203</v>
      </c>
      <c r="J207" s="101">
        <f t="shared" si="36"/>
        <v>1179.982430481042</v>
      </c>
      <c r="K207" s="101">
        <f t="shared" si="37"/>
        <v>1195.4760919935638</v>
      </c>
      <c r="L207" s="101">
        <f t="shared" si="38"/>
        <v>1211.0205035060858</v>
      </c>
      <c r="M207" s="101">
        <f t="shared" si="39"/>
        <v>1226.800402156505</v>
      </c>
      <c r="N207" s="101">
        <f t="shared" si="40"/>
        <v>1242.6310508069241</v>
      </c>
      <c r="O207" s="101">
        <f t="shared" si="41"/>
        <v>1258.5124494573433</v>
      </c>
      <c r="P207" s="101">
        <f t="shared" si="42"/>
        <v>1274.6366647159091</v>
      </c>
      <c r="Q207" s="101">
        <f t="shared" si="43"/>
        <v>1290.811629974475</v>
      </c>
      <c r="R207" s="101">
        <f t="shared" si="44"/>
        <v>1307.0373452330407</v>
      </c>
    </row>
    <row r="208" spans="5:18" s="35" customFormat="1" ht="15" x14ac:dyDescent="0.2">
      <c r="E208" s="46">
        <v>40544</v>
      </c>
      <c r="F208" s="41">
        <f t="shared" si="32"/>
        <v>949.41930449219933</v>
      </c>
      <c r="G208" s="101">
        <f t="shared" si="33"/>
        <v>963.30259444976775</v>
      </c>
      <c r="H208" s="101">
        <f t="shared" si="34"/>
        <v>977.23663440733617</v>
      </c>
      <c r="I208" s="101">
        <f t="shared" si="35"/>
        <v>991.22142436490469</v>
      </c>
      <c r="J208" s="101">
        <f t="shared" si="36"/>
        <v>1005.4077796915502</v>
      </c>
      <c r="K208" s="101">
        <f t="shared" si="37"/>
        <v>1019.6448850181959</v>
      </c>
      <c r="L208" s="101">
        <f t="shared" si="38"/>
        <v>1033.9327403448415</v>
      </c>
      <c r="M208" s="101">
        <f t="shared" si="39"/>
        <v>1048.4287527123415</v>
      </c>
      <c r="N208" s="101">
        <f t="shared" si="40"/>
        <v>1062.9755150798419</v>
      </c>
      <c r="O208" s="101">
        <f t="shared" si="41"/>
        <v>1077.5730274473419</v>
      </c>
      <c r="P208" s="101">
        <f t="shared" si="42"/>
        <v>1092.3854318963351</v>
      </c>
      <c r="Q208" s="101">
        <f t="shared" si="43"/>
        <v>1107.2485863453285</v>
      </c>
      <c r="R208" s="101">
        <f t="shared" si="44"/>
        <v>1122.1624907943217</v>
      </c>
    </row>
    <row r="209" spans="5:18" s="35" customFormat="1" ht="15" x14ac:dyDescent="0.2">
      <c r="E209" s="46">
        <v>40909</v>
      </c>
      <c r="F209" s="41">
        <f t="shared" si="32"/>
        <v>792.54466889725575</v>
      </c>
      <c r="G209" s="101">
        <f t="shared" si="33"/>
        <v>805.29061774676086</v>
      </c>
      <c r="H209" s="101">
        <f t="shared" si="34"/>
        <v>818.08731659626596</v>
      </c>
      <c r="I209" s="101">
        <f t="shared" si="35"/>
        <v>830.93476544577106</v>
      </c>
      <c r="J209" s="101">
        <f t="shared" si="36"/>
        <v>843.9590424952529</v>
      </c>
      <c r="K209" s="101">
        <f t="shared" si="37"/>
        <v>857.03406954473473</v>
      </c>
      <c r="L209" s="101">
        <f t="shared" si="38"/>
        <v>870.15984659421656</v>
      </c>
      <c r="M209" s="101">
        <f t="shared" si="39"/>
        <v>883.46850548202463</v>
      </c>
      <c r="N209" s="101">
        <f t="shared" si="40"/>
        <v>896.82791436983268</v>
      </c>
      <c r="O209" s="101">
        <f t="shared" si="41"/>
        <v>910.23807325764074</v>
      </c>
      <c r="P209" s="101">
        <f t="shared" si="42"/>
        <v>923.83729928875869</v>
      </c>
      <c r="Q209" s="101">
        <f t="shared" si="43"/>
        <v>937.48727531987652</v>
      </c>
      <c r="R209" s="101">
        <f t="shared" si="44"/>
        <v>951.18800135099445</v>
      </c>
    </row>
    <row r="210" spans="5:18" s="35" customFormat="1" ht="15" x14ac:dyDescent="0.2">
      <c r="E210" s="46">
        <v>41275</v>
      </c>
      <c r="F210" s="41">
        <f t="shared" si="32"/>
        <v>648.42406871653577</v>
      </c>
      <c r="G210" s="101">
        <f t="shared" si="33"/>
        <v>660.12514321473066</v>
      </c>
      <c r="H210" s="101">
        <f t="shared" si="34"/>
        <v>671.87696771292553</v>
      </c>
      <c r="I210" s="101">
        <f t="shared" si="35"/>
        <v>683.67954221112041</v>
      </c>
      <c r="J210" s="101">
        <f t="shared" si="36"/>
        <v>695.63621889215108</v>
      </c>
      <c r="K210" s="101">
        <f t="shared" si="37"/>
        <v>707.64364557318163</v>
      </c>
      <c r="L210" s="101">
        <f t="shared" si="38"/>
        <v>719.70182225421229</v>
      </c>
      <c r="M210" s="101">
        <f t="shared" si="39"/>
        <v>731.91966046555535</v>
      </c>
      <c r="N210" s="101">
        <f t="shared" si="40"/>
        <v>744.18824867689841</v>
      </c>
      <c r="O210" s="101">
        <f t="shared" si="41"/>
        <v>756.50758688824135</v>
      </c>
      <c r="P210" s="101">
        <f t="shared" si="42"/>
        <v>768.99226689318107</v>
      </c>
      <c r="Q210" s="101">
        <f t="shared" si="43"/>
        <v>781.52769689812089</v>
      </c>
      <c r="R210" s="101">
        <f t="shared" si="44"/>
        <v>794.1138769030606</v>
      </c>
    </row>
    <row r="211" spans="5:18" s="35" customFormat="1" ht="15" x14ac:dyDescent="0.2">
      <c r="E211" s="46">
        <v>41640</v>
      </c>
      <c r="F211" s="41">
        <f t="shared" si="32"/>
        <v>515.78210040861609</v>
      </c>
      <c r="G211" s="101">
        <f t="shared" si="33"/>
        <v>526.52152063657854</v>
      </c>
      <c r="H211" s="101">
        <f t="shared" si="34"/>
        <v>537.31169086454099</v>
      </c>
      <c r="I211" s="101">
        <f t="shared" si="35"/>
        <v>548.15261109250343</v>
      </c>
      <c r="J211" s="101">
        <f t="shared" si="36"/>
        <v>559.12671752292408</v>
      </c>
      <c r="K211" s="101">
        <f t="shared" si="37"/>
        <v>570.15157395334472</v>
      </c>
      <c r="L211" s="101">
        <f t="shared" si="38"/>
        <v>581.22718038376536</v>
      </c>
      <c r="M211" s="101">
        <f t="shared" si="39"/>
        <v>592.44107744154769</v>
      </c>
      <c r="N211" s="101">
        <f t="shared" si="40"/>
        <v>603.7057244993299</v>
      </c>
      <c r="O211" s="101">
        <f t="shared" si="41"/>
        <v>615.02112155711222</v>
      </c>
      <c r="P211" s="101">
        <f t="shared" si="42"/>
        <v>626.48002468840127</v>
      </c>
      <c r="Q211" s="101">
        <f t="shared" si="43"/>
        <v>637.98967781969031</v>
      </c>
      <c r="R211" s="101">
        <f t="shared" si="44"/>
        <v>649.55008095097935</v>
      </c>
    </row>
    <row r="212" spans="5:18" s="35" customFormat="1" ht="15" x14ac:dyDescent="0.2">
      <c r="E212" s="46">
        <v>42005</v>
      </c>
      <c r="F212" s="41">
        <f t="shared" si="32"/>
        <v>394.61876397349721</v>
      </c>
      <c r="G212" s="101">
        <f t="shared" si="33"/>
        <v>404.47975001230509</v>
      </c>
      <c r="H212" s="101">
        <f t="shared" si="34"/>
        <v>414.39148605111291</v>
      </c>
      <c r="I212" s="101">
        <f t="shared" si="35"/>
        <v>424.35397208992077</v>
      </c>
      <c r="J212" s="101">
        <f t="shared" si="36"/>
        <v>434.43053838757271</v>
      </c>
      <c r="K212" s="101">
        <f t="shared" si="37"/>
        <v>444.55785468522464</v>
      </c>
      <c r="L212" s="101">
        <f t="shared" si="38"/>
        <v>454.73592098287651</v>
      </c>
      <c r="M212" s="101">
        <f t="shared" si="39"/>
        <v>465.03275641000238</v>
      </c>
      <c r="N212" s="101">
        <f t="shared" si="40"/>
        <v>475.38034183712819</v>
      </c>
      <c r="O212" s="101">
        <f t="shared" si="41"/>
        <v>485.77867726425404</v>
      </c>
      <c r="P212" s="101">
        <f t="shared" si="42"/>
        <v>496.30057267441987</v>
      </c>
      <c r="Q212" s="101">
        <f t="shared" si="43"/>
        <v>506.87321808458574</v>
      </c>
      <c r="R212" s="101">
        <f t="shared" si="44"/>
        <v>517.4966134947515</v>
      </c>
    </row>
    <row r="213" spans="5:18" s="35" customFormat="1" ht="15" x14ac:dyDescent="0.2">
      <c r="E213" s="46">
        <v>42370</v>
      </c>
      <c r="F213" s="41">
        <f t="shared" si="32"/>
        <v>283.6586558697569</v>
      </c>
      <c r="G213" s="101">
        <f t="shared" si="33"/>
        <v>292.71518112481266</v>
      </c>
      <c r="H213" s="101">
        <f t="shared" si="34"/>
        <v>301.82245637986836</v>
      </c>
      <c r="I213" s="101">
        <f t="shared" si="35"/>
        <v>310.9804816349241</v>
      </c>
      <c r="J213" s="101">
        <f t="shared" si="36"/>
        <v>320.23509012677732</v>
      </c>
      <c r="K213" s="101">
        <f t="shared" si="37"/>
        <v>329.54044861863048</v>
      </c>
      <c r="L213" s="101">
        <f t="shared" si="38"/>
        <v>338.89655711048368</v>
      </c>
      <c r="M213" s="101">
        <f t="shared" si="39"/>
        <v>348.35355714953471</v>
      </c>
      <c r="N213" s="101">
        <f t="shared" si="40"/>
        <v>357.86130718858567</v>
      </c>
      <c r="O213" s="101">
        <f t="shared" si="41"/>
        <v>367.41980722763668</v>
      </c>
      <c r="P213" s="101">
        <f t="shared" si="42"/>
        <v>377.08360083003703</v>
      </c>
      <c r="Q213" s="101">
        <f t="shared" si="43"/>
        <v>386.79814443243743</v>
      </c>
      <c r="R213" s="101">
        <f t="shared" si="44"/>
        <v>396.56343803483776</v>
      </c>
    </row>
    <row r="214" spans="5:18" s="35" customFormat="1" ht="15" x14ac:dyDescent="0.2">
      <c r="E214" s="46">
        <v>42736</v>
      </c>
      <c r="F214" s="41">
        <f t="shared" si="32"/>
        <v>181.3698229370319</v>
      </c>
      <c r="G214" s="101">
        <f t="shared" si="33"/>
        <v>189.68475415332537</v>
      </c>
      <c r="H214" s="101">
        <f t="shared" si="34"/>
        <v>198.05043536961887</v>
      </c>
      <c r="I214" s="101">
        <f t="shared" si="35"/>
        <v>206.46686658591233</v>
      </c>
      <c r="J214" s="101">
        <f t="shared" si="36"/>
        <v>214.96375136866018</v>
      </c>
      <c r="K214" s="101">
        <f t="shared" si="37"/>
        <v>223.51138615140806</v>
      </c>
      <c r="L214" s="101">
        <f t="shared" si="38"/>
        <v>232.1097709341559</v>
      </c>
      <c r="M214" s="101">
        <f t="shared" si="39"/>
        <v>240.79256677342855</v>
      </c>
      <c r="N214" s="101">
        <f t="shared" si="40"/>
        <v>249.52611261270116</v>
      </c>
      <c r="O214" s="101">
        <f t="shared" si="41"/>
        <v>258.31040845197379</v>
      </c>
      <c r="P214" s="101">
        <f t="shared" si="42"/>
        <v>267.18315891325062</v>
      </c>
      <c r="Q214" s="101">
        <f t="shared" si="43"/>
        <v>276.1066593745274</v>
      </c>
      <c r="R214" s="101">
        <f t="shared" si="44"/>
        <v>285.08090983580422</v>
      </c>
    </row>
    <row r="215" spans="5:18" s="35" customFormat="1" ht="15" x14ac:dyDescent="0.2">
      <c r="E215" s="46"/>
      <c r="F215" s="41"/>
      <c r="G215" s="42"/>
      <c r="H215" s="42"/>
      <c r="I215" s="42"/>
      <c r="J215" s="42"/>
      <c r="K215" s="42"/>
      <c r="L215" s="42"/>
      <c r="M215" s="42"/>
      <c r="N215" s="42"/>
      <c r="O215" s="42"/>
      <c r="P215" s="42"/>
      <c r="Q215" s="42"/>
      <c r="R215" s="42"/>
    </row>
    <row r="216" spans="5:18" s="35" customFormat="1" ht="15" x14ac:dyDescent="0.2">
      <c r="E216" s="46"/>
      <c r="F216" s="41"/>
      <c r="G216" s="42"/>
      <c r="H216" s="42"/>
      <c r="I216" s="42"/>
      <c r="J216" s="42"/>
      <c r="K216" s="42"/>
      <c r="L216" s="42"/>
      <c r="M216" s="42"/>
      <c r="N216" s="42"/>
      <c r="O216" s="42"/>
      <c r="P216" s="42"/>
      <c r="Q216" s="42"/>
      <c r="R216" s="42"/>
    </row>
    <row r="217" spans="5:18" s="35" customFormat="1" ht="15" x14ac:dyDescent="0.2">
      <c r="E217" s="46"/>
      <c r="F217" s="41"/>
      <c r="G217" s="42"/>
      <c r="H217" s="42"/>
      <c r="I217" s="42"/>
      <c r="J217" s="42"/>
      <c r="K217" s="42"/>
      <c r="L217" s="42"/>
      <c r="M217" s="42"/>
      <c r="N217" s="42"/>
      <c r="O217" s="42"/>
      <c r="P217" s="42"/>
      <c r="Q217" s="42"/>
      <c r="R217" s="42"/>
    </row>
    <row r="218" spans="5:18" s="35" customFormat="1" x14ac:dyDescent="0.2"/>
    <row r="219" spans="5:18" s="35" customFormat="1" x14ac:dyDescent="0.2"/>
    <row r="220" spans="5:18" s="35" customFormat="1" x14ac:dyDescent="0.2"/>
    <row r="221" spans="5:18" s="35" customFormat="1" x14ac:dyDescent="0.2"/>
    <row r="222" spans="5:18" s="35" customFormat="1" x14ac:dyDescent="0.2"/>
    <row r="223" spans="5:18" s="35" customFormat="1" x14ac:dyDescent="0.2"/>
    <row r="224" spans="5:18" s="35" customFormat="1" x14ac:dyDescent="0.2"/>
    <row r="225" s="35" customFormat="1" ht="14.25" hidden="1" customHeight="1" x14ac:dyDescent="0.2"/>
    <row r="226" s="35" customFormat="1" ht="14.25" hidden="1" customHeight="1" x14ac:dyDescent="0.2"/>
    <row r="227" s="35" customFormat="1" ht="14.25" hidden="1" customHeight="1" x14ac:dyDescent="0.2"/>
    <row r="228" s="35" customFormat="1" ht="14.25" hidden="1" customHeight="1" x14ac:dyDescent="0.2"/>
    <row r="229" s="35" customFormat="1" ht="14.25" hidden="1" customHeight="1" x14ac:dyDescent="0.2"/>
    <row r="230" s="35" customFormat="1" ht="14.25" hidden="1" customHeight="1" x14ac:dyDescent="0.2"/>
    <row r="231" s="35" customFormat="1" ht="14.25" hidden="1" customHeight="1" x14ac:dyDescent="0.2"/>
    <row r="232" s="35" customFormat="1" ht="14.25" hidden="1" customHeight="1" x14ac:dyDescent="0.2"/>
    <row r="233" s="35" customFormat="1" ht="14.25" hidden="1" customHeight="1" x14ac:dyDescent="0.2"/>
    <row r="234" s="35" customFormat="1" ht="14.25" hidden="1" customHeight="1" x14ac:dyDescent="0.2"/>
    <row r="235" s="35" customFormat="1" ht="14.25" hidden="1" customHeight="1" x14ac:dyDescent="0.2"/>
    <row r="236" s="35" customFormat="1" ht="14.25" hidden="1" customHeight="1" x14ac:dyDescent="0.2"/>
    <row r="237" s="35" customFormat="1" ht="14.25" hidden="1" customHeight="1" x14ac:dyDescent="0.2"/>
    <row r="238" s="35" customFormat="1" ht="14.25" hidden="1" customHeight="1" x14ac:dyDescent="0.2"/>
    <row r="239" s="35" customFormat="1" ht="14.25" hidden="1" customHeight="1" x14ac:dyDescent="0.2"/>
    <row r="240" s="35" customFormat="1" ht="14.25" hidden="1" customHeight="1" x14ac:dyDescent="0.2"/>
    <row r="241" s="35" customFormat="1" ht="14.25" hidden="1" customHeight="1" x14ac:dyDescent="0.2"/>
    <row r="242" s="35" customFormat="1" ht="14.25" hidden="1" customHeight="1" x14ac:dyDescent="0.2"/>
    <row r="243" s="35" customFormat="1" ht="14.25" hidden="1" customHeight="1" x14ac:dyDescent="0.2"/>
    <row r="244" s="35" customFormat="1" ht="14.25" hidden="1" customHeight="1" x14ac:dyDescent="0.2"/>
    <row r="245" s="35" customFormat="1" ht="14.25" hidden="1" customHeight="1" x14ac:dyDescent="0.2"/>
    <row r="246" s="35" customFormat="1" ht="14.25" hidden="1" customHeight="1" x14ac:dyDescent="0.2"/>
    <row r="247" s="35" customFormat="1" ht="14.25" hidden="1" customHeight="1" x14ac:dyDescent="0.2"/>
    <row r="248" s="35" customFormat="1" ht="14.25" hidden="1" customHeight="1" x14ac:dyDescent="0.2"/>
    <row r="249" s="35" customFormat="1" ht="14.25" hidden="1" customHeight="1" x14ac:dyDescent="0.2"/>
    <row r="250" s="35" customFormat="1" ht="14.25" hidden="1" customHeight="1" x14ac:dyDescent="0.2"/>
    <row r="251" s="35" customFormat="1" ht="14.25" hidden="1" customHeight="1" x14ac:dyDescent="0.2"/>
    <row r="252" s="35" customFormat="1" ht="14.25" hidden="1" customHeight="1" x14ac:dyDescent="0.2"/>
    <row r="253" s="35" customFormat="1" ht="14.25" hidden="1" customHeight="1" x14ac:dyDescent="0.2"/>
    <row r="254" s="35" customFormat="1" ht="14.25" hidden="1" customHeight="1" x14ac:dyDescent="0.2"/>
    <row r="255" s="35" customFormat="1" ht="14.25" hidden="1" customHeight="1" x14ac:dyDescent="0.2"/>
    <row r="256" s="35" customFormat="1" ht="14.25" hidden="1" customHeight="1" x14ac:dyDescent="0.2"/>
    <row r="257" s="35" customFormat="1" ht="14.25" hidden="1" customHeight="1" x14ac:dyDescent="0.2"/>
    <row r="258" s="35" customFormat="1" ht="14.25" hidden="1" customHeight="1" x14ac:dyDescent="0.2"/>
    <row r="259" s="35" customFormat="1" ht="14.25" hidden="1" customHeight="1" x14ac:dyDescent="0.2"/>
    <row r="260" s="35" customFormat="1" ht="14.25" hidden="1" customHeight="1" x14ac:dyDescent="0.2"/>
    <row r="261" s="35" customFormat="1" ht="14.25" hidden="1" customHeight="1" x14ac:dyDescent="0.2"/>
    <row r="262" s="35" customFormat="1" ht="14.25" hidden="1" customHeight="1" x14ac:dyDescent="0.2"/>
    <row r="263" s="35" customFormat="1" ht="14.25" hidden="1" customHeight="1" x14ac:dyDescent="0.2"/>
    <row r="264" s="35" customFormat="1" ht="14.25" hidden="1" customHeight="1" x14ac:dyDescent="0.2"/>
    <row r="265" s="35" customFormat="1" ht="14.25" hidden="1" customHeight="1" x14ac:dyDescent="0.2"/>
    <row r="266" s="35" customFormat="1" ht="14.25" hidden="1" customHeight="1" x14ac:dyDescent="0.2"/>
    <row r="267" s="35" customFormat="1" ht="14.25" hidden="1" customHeight="1" x14ac:dyDescent="0.2"/>
    <row r="268" s="35" customFormat="1" ht="14.25" hidden="1" customHeight="1" x14ac:dyDescent="0.2"/>
    <row r="269" s="35" customFormat="1" ht="14.25" hidden="1" customHeight="1" x14ac:dyDescent="0.2"/>
    <row r="270" s="35" customFormat="1" ht="14.25" hidden="1" customHeight="1" x14ac:dyDescent="0.2"/>
    <row r="271" s="35" customFormat="1" ht="14.25" hidden="1" customHeight="1" x14ac:dyDescent="0.2"/>
    <row r="272" s="35" customFormat="1" ht="14.25" hidden="1" customHeight="1" x14ac:dyDescent="0.2"/>
    <row r="273" s="35" customFormat="1" ht="14.25" hidden="1" customHeight="1" x14ac:dyDescent="0.2"/>
    <row r="274" s="35" customFormat="1" ht="14.25" hidden="1" customHeight="1" x14ac:dyDescent="0.2"/>
    <row r="275" s="35" customFormat="1" ht="14.25" hidden="1" customHeight="1" x14ac:dyDescent="0.2"/>
    <row r="276" s="35" customFormat="1" ht="14.25" hidden="1" customHeight="1" x14ac:dyDescent="0.2"/>
    <row r="277" s="35" customFormat="1" ht="14.25" hidden="1" customHeight="1" x14ac:dyDescent="0.2"/>
    <row r="278" s="35" customFormat="1" ht="14.25" hidden="1" customHeight="1" x14ac:dyDescent="0.2"/>
    <row r="279" s="35" customFormat="1" ht="14.25" hidden="1" customHeight="1" x14ac:dyDescent="0.2"/>
    <row r="280" s="35" customFormat="1" ht="14.25" hidden="1" customHeight="1" x14ac:dyDescent="0.2"/>
    <row r="281" s="35" customFormat="1" ht="14.25" hidden="1" customHeight="1" x14ac:dyDescent="0.2"/>
    <row r="282" s="35" customFormat="1" ht="14.25" hidden="1" customHeight="1" x14ac:dyDescent="0.2"/>
    <row r="283" s="35" customFormat="1" ht="14.25" hidden="1" customHeight="1" x14ac:dyDescent="0.2"/>
    <row r="284" s="35" customFormat="1" ht="14.25" hidden="1" customHeight="1" x14ac:dyDescent="0.2"/>
    <row r="285" s="35" customFormat="1" ht="14.25" hidden="1" customHeight="1" x14ac:dyDescent="0.2"/>
    <row r="286" s="35" customFormat="1" ht="14.25" hidden="1" customHeight="1" x14ac:dyDescent="0.2"/>
    <row r="287" s="35" customFormat="1" ht="14.25" hidden="1" customHeight="1" x14ac:dyDescent="0.2"/>
    <row r="288" s="35" customFormat="1" ht="14.25" hidden="1" customHeight="1" x14ac:dyDescent="0.2"/>
    <row r="289" s="35" customFormat="1" ht="14.25" hidden="1" customHeight="1" x14ac:dyDescent="0.2"/>
    <row r="290" s="35" customFormat="1" x14ac:dyDescent="0.2"/>
    <row r="291" s="35" customFormat="1" x14ac:dyDescent="0.2"/>
    <row r="292" s="35" customFormat="1" x14ac:dyDescent="0.2"/>
    <row r="293" s="35" customFormat="1" x14ac:dyDescent="0.2"/>
    <row r="294" s="54" customFormat="1" x14ac:dyDescent="0.2"/>
    <row r="295" s="54" customFormat="1" x14ac:dyDescent="0.2"/>
    <row r="296" s="54" customFormat="1" x14ac:dyDescent="0.2"/>
    <row r="297" s="54" customFormat="1" x14ac:dyDescent="0.2"/>
    <row r="298" s="54" customFormat="1" x14ac:dyDescent="0.2"/>
    <row r="299" s="54" customFormat="1" x14ac:dyDescent="0.2"/>
    <row r="300" s="54" customFormat="1" x14ac:dyDescent="0.2"/>
    <row r="301" s="54" customFormat="1" x14ac:dyDescent="0.2"/>
    <row r="302" s="54" customFormat="1" x14ac:dyDescent="0.2"/>
    <row r="303" s="54" customFormat="1" x14ac:dyDescent="0.2"/>
    <row r="304" s="54" customFormat="1" x14ac:dyDescent="0.2"/>
    <row r="305" s="54" customFormat="1" x14ac:dyDescent="0.2"/>
    <row r="306" s="54" customFormat="1" x14ac:dyDescent="0.2"/>
    <row r="307" s="54" customFormat="1" x14ac:dyDescent="0.2"/>
    <row r="308" s="54" customFormat="1" x14ac:dyDescent="0.2"/>
    <row r="309" s="54" customFormat="1" x14ac:dyDescent="0.2"/>
    <row r="310" s="54" customFormat="1" x14ac:dyDescent="0.2"/>
    <row r="311" s="54" customFormat="1" x14ac:dyDescent="0.2"/>
    <row r="312" s="54" customFormat="1" x14ac:dyDescent="0.2"/>
    <row r="313" s="54" customFormat="1" x14ac:dyDescent="0.2"/>
    <row r="314" s="54" customFormat="1" x14ac:dyDescent="0.2"/>
    <row r="315" s="54" customFormat="1" x14ac:dyDescent="0.2"/>
    <row r="316" s="54" customFormat="1" x14ac:dyDescent="0.2"/>
    <row r="317" s="54" customFormat="1" x14ac:dyDescent="0.2"/>
    <row r="318" s="54" customFormat="1" x14ac:dyDescent="0.2"/>
    <row r="319" s="54" customFormat="1" x14ac:dyDescent="0.2"/>
    <row r="320" s="54" customFormat="1" x14ac:dyDescent="0.2"/>
    <row r="321" s="54" customFormat="1" x14ac:dyDescent="0.2"/>
    <row r="322" s="54" customFormat="1" x14ac:dyDescent="0.2"/>
    <row r="323" s="54" customFormat="1" x14ac:dyDescent="0.2"/>
    <row r="324" s="54" customFormat="1" x14ac:dyDescent="0.2"/>
    <row r="325" s="54" customFormat="1" x14ac:dyDescent="0.2"/>
    <row r="326" s="54" customFormat="1" x14ac:dyDescent="0.2"/>
    <row r="327" s="54" customFormat="1" x14ac:dyDescent="0.2"/>
    <row r="328" s="54" customFormat="1" x14ac:dyDescent="0.2"/>
    <row r="329" s="54" customFormat="1" x14ac:dyDescent="0.2"/>
    <row r="330" s="54" customFormat="1" x14ac:dyDescent="0.2"/>
    <row r="331" s="54" customFormat="1" x14ac:dyDescent="0.2"/>
    <row r="332" s="54" customFormat="1" x14ac:dyDescent="0.2"/>
    <row r="333" s="35" customFormat="1" x14ac:dyDescent="0.2"/>
    <row r="334" s="35" customFormat="1" x14ac:dyDescent="0.2"/>
    <row r="335" s="35" customFormat="1" x14ac:dyDescent="0.2"/>
    <row r="336" s="35" customFormat="1" x14ac:dyDescent="0.2"/>
    <row r="337" s="35" customFormat="1" x14ac:dyDescent="0.2"/>
    <row r="338" s="35" customFormat="1" x14ac:dyDescent="0.2"/>
    <row r="339" s="35" customFormat="1" x14ac:dyDescent="0.2"/>
    <row r="340" s="35" customFormat="1" x14ac:dyDescent="0.2"/>
    <row r="341" s="35" customFormat="1" x14ac:dyDescent="0.2"/>
    <row r="342" s="35" customFormat="1" x14ac:dyDescent="0.2"/>
    <row r="343" s="35" customFormat="1" x14ac:dyDescent="0.2"/>
    <row r="344" s="35" customFormat="1" x14ac:dyDescent="0.2"/>
    <row r="345" s="54" customFormat="1" x14ac:dyDescent="0.2"/>
    <row r="346" s="54" customFormat="1" x14ac:dyDescent="0.2"/>
    <row r="347" s="54" customFormat="1" x14ac:dyDescent="0.2"/>
    <row r="348" s="54" customFormat="1" x14ac:dyDescent="0.2"/>
    <row r="349" s="54" customFormat="1" x14ac:dyDescent="0.2"/>
    <row r="350" s="54" customFormat="1" x14ac:dyDescent="0.2"/>
    <row r="351" s="54" customFormat="1" x14ac:dyDescent="0.2"/>
    <row r="352" s="54" customFormat="1" x14ac:dyDescent="0.2"/>
    <row r="353" s="54" customFormat="1" x14ac:dyDescent="0.2"/>
    <row r="354" s="54" customFormat="1" x14ac:dyDescent="0.2"/>
    <row r="355" s="54" customFormat="1" x14ac:dyDescent="0.2"/>
    <row r="356" s="54" customFormat="1" x14ac:dyDescent="0.2"/>
    <row r="357" s="54" customFormat="1" x14ac:dyDescent="0.2"/>
    <row r="358" s="54" customFormat="1" x14ac:dyDescent="0.2"/>
    <row r="359" s="54" customFormat="1" x14ac:dyDescent="0.2"/>
    <row r="360" s="54" customFormat="1" x14ac:dyDescent="0.2"/>
    <row r="361" s="54" customFormat="1" x14ac:dyDescent="0.2"/>
    <row r="362" s="54" customFormat="1" x14ac:dyDescent="0.2"/>
    <row r="363" s="54" customFormat="1" x14ac:dyDescent="0.2"/>
    <row r="364" s="54" customFormat="1" x14ac:dyDescent="0.2"/>
    <row r="365" s="54" customFormat="1" x14ac:dyDescent="0.2"/>
    <row r="366" s="54" customFormat="1" x14ac:dyDescent="0.2"/>
    <row r="367" s="54" customFormat="1" x14ac:dyDescent="0.2"/>
    <row r="368" s="54" customFormat="1" x14ac:dyDescent="0.2"/>
    <row r="369" s="54" customFormat="1" x14ac:dyDescent="0.2"/>
    <row r="370" s="54" customFormat="1" x14ac:dyDescent="0.2"/>
    <row r="371" s="54" customFormat="1" x14ac:dyDescent="0.2"/>
    <row r="372" s="54" customFormat="1" x14ac:dyDescent="0.2"/>
    <row r="373" s="54" customFormat="1" x14ac:dyDescent="0.2"/>
    <row r="374" s="54" customFormat="1" x14ac:dyDescent="0.2"/>
    <row r="375" s="54" customFormat="1" x14ac:dyDescent="0.2"/>
    <row r="376" s="54" customFormat="1" x14ac:dyDescent="0.2"/>
    <row r="377" s="54" customFormat="1" x14ac:dyDescent="0.2"/>
    <row r="378" s="54" customFormat="1" x14ac:dyDescent="0.2"/>
    <row r="379" s="54" customFormat="1" x14ac:dyDescent="0.2"/>
    <row r="380" s="54" customFormat="1" x14ac:dyDescent="0.2"/>
    <row r="381" s="54" customFormat="1" x14ac:dyDescent="0.2"/>
    <row r="382" s="54" customFormat="1" x14ac:dyDescent="0.2"/>
    <row r="383" s="54" customFormat="1" x14ac:dyDescent="0.2"/>
    <row r="384" s="54" customFormat="1" x14ac:dyDescent="0.2"/>
    <row r="385" s="54" customFormat="1" x14ac:dyDescent="0.2"/>
    <row r="386" s="54" customFormat="1" x14ac:dyDescent="0.2"/>
    <row r="387" s="54" customFormat="1" x14ac:dyDescent="0.2"/>
    <row r="388" s="54" customFormat="1" x14ac:dyDescent="0.2"/>
    <row r="389" s="54" customFormat="1" x14ac:dyDescent="0.2"/>
    <row r="390" s="54" customFormat="1" x14ac:dyDescent="0.2"/>
    <row r="391" s="54" customFormat="1" x14ac:dyDescent="0.2"/>
    <row r="392" s="54" customFormat="1" x14ac:dyDescent="0.2"/>
    <row r="393" s="54" customFormat="1" x14ac:dyDescent="0.2"/>
    <row r="394" s="54" customFormat="1" x14ac:dyDescent="0.2"/>
    <row r="395" s="54" customFormat="1" x14ac:dyDescent="0.2"/>
    <row r="396" s="54" customFormat="1" x14ac:dyDescent="0.2"/>
    <row r="397" s="54" customFormat="1" x14ac:dyDescent="0.2"/>
    <row r="398" s="54" customFormat="1" x14ac:dyDescent="0.2"/>
    <row r="399" s="54" customFormat="1" x14ac:dyDescent="0.2"/>
    <row r="400" s="54" customFormat="1" x14ac:dyDescent="0.2"/>
    <row r="401" s="54" customFormat="1" x14ac:dyDescent="0.2"/>
    <row r="402" s="54" customFormat="1" x14ac:dyDescent="0.2"/>
    <row r="403" s="54" customFormat="1" x14ac:dyDescent="0.2"/>
    <row r="404" s="54" customFormat="1" x14ac:dyDescent="0.2"/>
    <row r="405" s="54" customFormat="1" x14ac:dyDescent="0.2"/>
    <row r="406" s="54" customFormat="1" x14ac:dyDescent="0.2"/>
    <row r="407" s="54" customFormat="1" x14ac:dyDescent="0.2"/>
    <row r="408" s="54" customFormat="1" x14ac:dyDescent="0.2"/>
    <row r="409" s="54" customFormat="1" x14ac:dyDescent="0.2"/>
    <row r="410" s="54" customFormat="1" x14ac:dyDescent="0.2"/>
    <row r="411" s="54" customFormat="1" x14ac:dyDescent="0.2"/>
    <row r="412" s="54" customFormat="1" x14ac:dyDescent="0.2"/>
    <row r="413" s="54" customFormat="1" x14ac:dyDescent="0.2"/>
    <row r="414" s="35" customFormat="1" x14ac:dyDescent="0.2"/>
    <row r="415" s="35" customFormat="1" x14ac:dyDescent="0.2"/>
    <row r="416" s="35" customFormat="1" x14ac:dyDescent="0.2"/>
    <row r="417" s="35" customFormat="1" x14ac:dyDescent="0.2"/>
    <row r="418" s="35" customFormat="1" x14ac:dyDescent="0.2"/>
    <row r="419" s="35" customFormat="1" x14ac:dyDescent="0.2"/>
    <row r="420" s="35" customFormat="1" x14ac:dyDescent="0.2"/>
    <row r="421" s="35" customFormat="1" x14ac:dyDescent="0.2"/>
    <row r="422" s="35" customFormat="1" x14ac:dyDescent="0.2"/>
    <row r="423" s="35" customFormat="1" x14ac:dyDescent="0.2"/>
    <row r="424" s="35" customFormat="1" x14ac:dyDescent="0.2"/>
    <row r="425" s="35" customFormat="1" x14ac:dyDescent="0.2"/>
    <row r="426" s="35" customFormat="1" x14ac:dyDescent="0.2"/>
    <row r="427" s="35" customFormat="1" x14ac:dyDescent="0.2"/>
    <row r="428" s="35" customFormat="1" x14ac:dyDescent="0.2"/>
    <row r="429" s="35" customFormat="1" x14ac:dyDescent="0.2"/>
    <row r="430" s="35" customFormat="1" x14ac:dyDescent="0.2"/>
    <row r="431" s="35" customFormat="1" x14ac:dyDescent="0.2"/>
    <row r="432" s="35" customFormat="1" x14ac:dyDescent="0.2"/>
    <row r="433" s="35" customFormat="1" x14ac:dyDescent="0.2"/>
    <row r="434" s="35" customFormat="1" x14ac:dyDescent="0.2"/>
    <row r="435" s="35" customFormat="1" x14ac:dyDescent="0.2"/>
    <row r="436" s="35" customFormat="1" x14ac:dyDescent="0.2"/>
    <row r="437" s="35" customFormat="1" x14ac:dyDescent="0.2"/>
    <row r="438" s="35" customFormat="1" x14ac:dyDescent="0.2"/>
    <row r="439" s="35" customFormat="1" x14ac:dyDescent="0.2"/>
    <row r="440" s="35" customFormat="1" x14ac:dyDescent="0.2"/>
    <row r="441" s="35" customFormat="1" x14ac:dyDescent="0.2"/>
    <row r="442" s="35" customFormat="1" x14ac:dyDescent="0.2"/>
    <row r="443" s="35" customFormat="1" x14ac:dyDescent="0.2"/>
    <row r="444" s="35" customFormat="1" x14ac:dyDescent="0.2"/>
    <row r="445" s="35" customFormat="1" x14ac:dyDescent="0.2"/>
    <row r="446" s="35" customFormat="1" x14ac:dyDescent="0.2"/>
    <row r="447" s="35" customFormat="1" x14ac:dyDescent="0.2"/>
    <row r="448" s="35" customFormat="1" x14ac:dyDescent="0.2"/>
    <row r="449" s="35" customFormat="1" x14ac:dyDescent="0.2"/>
    <row r="450" s="35" customFormat="1" x14ac:dyDescent="0.2"/>
    <row r="451" s="35" customFormat="1" x14ac:dyDescent="0.2"/>
    <row r="452" s="35" customFormat="1" x14ac:dyDescent="0.2"/>
    <row r="453" s="35" customFormat="1" x14ac:dyDescent="0.2"/>
    <row r="454" s="35" customFormat="1" x14ac:dyDescent="0.2"/>
    <row r="455" s="35" customFormat="1" x14ac:dyDescent="0.2"/>
    <row r="456" s="35" customFormat="1" x14ac:dyDescent="0.2"/>
    <row r="457" s="35" customFormat="1" x14ac:dyDescent="0.2"/>
    <row r="458" s="35" customFormat="1" x14ac:dyDescent="0.2"/>
  </sheetData>
  <sheetProtection password="DFDE" sheet="1" objects="1" scenarios="1" selectLockedCells="1"/>
  <mergeCells count="6">
    <mergeCell ref="A5:C5"/>
    <mergeCell ref="A6:E6"/>
    <mergeCell ref="A1:I4"/>
    <mergeCell ref="J1:N2"/>
    <mergeCell ref="J3:K6"/>
    <mergeCell ref="G5:I6"/>
  </mergeCells>
  <dataValidations count="1">
    <dataValidation type="list" allowBlank="1" showInputMessage="1" showErrorMessage="1" sqref="H65 H178 H128 D5">
      <formula1>$H$108:$H$109</formula1>
    </dataValidation>
  </dataValidations>
  <pageMargins left="0.31496062992125984" right="0.27559055118110237" top="0.35433070866141736" bottom="0.31496062992125984" header="0.31496062992125984" footer="0.31496062992125984"/>
  <pageSetup paperSize="9" scale="7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rgb="FFFFFF00"/>
  </sheetPr>
  <dimension ref="A1:R458"/>
  <sheetViews>
    <sheetView topLeftCell="A41" workbookViewId="0">
      <selection activeCell="A51" sqref="A51:XFD349"/>
    </sheetView>
  </sheetViews>
  <sheetFormatPr defaultRowHeight="14.25" x14ac:dyDescent="0.2"/>
  <cols>
    <col min="1" max="1" width="15" style="4" customWidth="1"/>
    <col min="2" max="3" width="12.5703125" style="4" customWidth="1"/>
    <col min="4" max="4" width="11.7109375" style="4" bestFit="1" customWidth="1"/>
    <col min="5" max="5" width="9.140625" style="4" customWidth="1"/>
    <col min="6" max="6" width="12.85546875" style="4" customWidth="1"/>
    <col min="7" max="7" width="12.42578125" style="4" customWidth="1"/>
    <col min="8" max="8" width="11.85546875" style="4" customWidth="1"/>
    <col min="9" max="9" width="15.28515625" style="4" customWidth="1"/>
    <col min="10" max="14" width="15.140625" style="4" bestFit="1" customWidth="1"/>
    <col min="15" max="15" width="18.42578125" style="4" customWidth="1"/>
    <col min="16" max="18" width="15.140625" style="4" bestFit="1" customWidth="1"/>
    <col min="19" max="31" width="12.140625" style="4" bestFit="1" customWidth="1"/>
    <col min="32" max="16384" width="9.140625" style="4"/>
  </cols>
  <sheetData>
    <row r="1" spans="1:17" ht="15" customHeight="1" x14ac:dyDescent="0.2">
      <c r="A1" s="331" t="s">
        <v>31</v>
      </c>
      <c r="B1" s="332"/>
      <c r="C1" s="332"/>
      <c r="D1" s="332"/>
      <c r="E1" s="332"/>
      <c r="F1" s="332"/>
      <c r="G1" s="332"/>
      <c r="H1" s="332"/>
      <c r="I1" s="333"/>
      <c r="J1" s="380" t="s">
        <v>26</v>
      </c>
      <c r="K1" s="381"/>
      <c r="L1" s="381"/>
      <c r="M1" s="381"/>
      <c r="N1" s="381"/>
    </row>
    <row r="2" spans="1:17" ht="14.25" customHeight="1" thickBot="1" x14ac:dyDescent="0.25">
      <c r="A2" s="334"/>
      <c r="B2" s="335"/>
      <c r="C2" s="335"/>
      <c r="D2" s="335"/>
      <c r="E2" s="335"/>
      <c r="F2" s="335"/>
      <c r="G2" s="335"/>
      <c r="H2" s="335"/>
      <c r="I2" s="336"/>
      <c r="J2" s="399"/>
      <c r="K2" s="400"/>
      <c r="L2" s="391"/>
      <c r="M2" s="391"/>
      <c r="N2" s="400"/>
    </row>
    <row r="3" spans="1:17" ht="14.25" customHeight="1" x14ac:dyDescent="0.2">
      <c r="A3" s="334"/>
      <c r="B3" s="335"/>
      <c r="C3" s="335"/>
      <c r="D3" s="335"/>
      <c r="E3" s="335"/>
      <c r="F3" s="335"/>
      <c r="G3" s="335"/>
      <c r="H3" s="335"/>
      <c r="I3" s="335"/>
      <c r="J3" s="331" t="s">
        <v>21</v>
      </c>
      <c r="K3" s="332"/>
      <c r="L3" s="305" t="s">
        <v>171</v>
      </c>
      <c r="M3" s="306">
        <f>'COPY TABLE'!O8</f>
        <v>8.6999999999999993</v>
      </c>
      <c r="N3" s="32"/>
    </row>
    <row r="4" spans="1:17" ht="15" customHeight="1" thickBot="1" x14ac:dyDescent="0.25">
      <c r="A4" s="337"/>
      <c r="B4" s="338"/>
      <c r="C4" s="338"/>
      <c r="D4" s="338"/>
      <c r="E4" s="338"/>
      <c r="F4" s="338"/>
      <c r="G4" s="338"/>
      <c r="H4" s="338"/>
      <c r="I4" s="338"/>
      <c r="J4" s="334"/>
      <c r="K4" s="335"/>
      <c r="L4" s="307" t="s">
        <v>172</v>
      </c>
      <c r="M4" s="308">
        <f>'COPY TABLE'!O9</f>
        <v>8.6999999999999993</v>
      </c>
      <c r="N4" s="32"/>
    </row>
    <row r="5" spans="1:17" ht="36" customHeight="1" thickBot="1" x14ac:dyDescent="0.25">
      <c r="A5" s="390" t="s">
        <v>27</v>
      </c>
      <c r="B5" s="391"/>
      <c r="C5" s="392"/>
      <c r="D5" s="83">
        <f>'COPY TABLE'!J7</f>
        <v>10</v>
      </c>
      <c r="E5" s="89" t="s">
        <v>14</v>
      </c>
      <c r="F5" s="304">
        <v>2019</v>
      </c>
      <c r="G5" s="393"/>
      <c r="H5" s="394"/>
      <c r="I5" s="395"/>
      <c r="J5" s="334"/>
      <c r="K5" s="335"/>
      <c r="L5" s="307" t="s">
        <v>173</v>
      </c>
      <c r="M5" s="308">
        <f>'COPY TABLE'!O10</f>
        <v>8.6999999999999993</v>
      </c>
      <c r="N5" s="32"/>
    </row>
    <row r="6" spans="1:17" ht="36" customHeight="1" thickBot="1" x14ac:dyDescent="0.25">
      <c r="A6" s="384" t="s">
        <v>28</v>
      </c>
      <c r="B6" s="385"/>
      <c r="C6" s="385"/>
      <c r="D6" s="385"/>
      <c r="E6" s="385"/>
      <c r="F6" s="303"/>
      <c r="G6" s="396"/>
      <c r="H6" s="397"/>
      <c r="I6" s="398"/>
      <c r="J6" s="337"/>
      <c r="K6" s="338"/>
      <c r="L6" s="309" t="s">
        <v>174</v>
      </c>
      <c r="M6" s="310">
        <f>'COPY TABLE'!O11</f>
        <v>8.6999999999999993</v>
      </c>
      <c r="N6" s="302">
        <f>F5</f>
        <v>2019</v>
      </c>
    </row>
    <row r="7" spans="1:17" s="106" customFormat="1" ht="20.100000000000001" customHeight="1" x14ac:dyDescent="0.25">
      <c r="A7" s="259"/>
      <c r="B7" s="21"/>
      <c r="C7" s="22" t="s">
        <v>29</v>
      </c>
      <c r="D7" s="21"/>
      <c r="E7" s="21"/>
      <c r="F7" s="21"/>
      <c r="G7" s="21"/>
      <c r="H7" s="21"/>
      <c r="I7" s="21"/>
      <c r="J7" s="21"/>
      <c r="K7" s="6"/>
      <c r="L7" s="6"/>
      <c r="M7" s="6"/>
      <c r="N7" s="6"/>
    </row>
    <row r="8" spans="1:17" s="106" customFormat="1" ht="20.100000000000001" customHeight="1" x14ac:dyDescent="0.25">
      <c r="A8" s="259"/>
      <c r="B8" s="23" t="s">
        <v>20</v>
      </c>
      <c r="C8" s="24"/>
      <c r="D8" s="24"/>
      <c r="E8" s="24"/>
      <c r="F8" s="24"/>
      <c r="G8" s="24"/>
      <c r="H8" s="259"/>
      <c r="I8" s="259"/>
      <c r="J8" s="259"/>
    </row>
    <row r="9" spans="1:17" s="106" customFormat="1" ht="20.100000000000001" customHeight="1" x14ac:dyDescent="0.25">
      <c r="A9" s="8">
        <f>D5</f>
        <v>10</v>
      </c>
      <c r="B9" s="23" t="s">
        <v>24</v>
      </c>
      <c r="C9" s="25" t="s">
        <v>30</v>
      </c>
      <c r="D9" s="24"/>
      <c r="E9" s="24"/>
      <c r="F9" s="24"/>
      <c r="G9" s="259"/>
      <c r="H9" s="259"/>
      <c r="I9" s="259"/>
      <c r="J9" s="25"/>
      <c r="K9" s="7"/>
      <c r="L9" s="7"/>
      <c r="M9" s="7"/>
      <c r="N9" s="7"/>
    </row>
    <row r="10" spans="1:17" s="106" customFormat="1" ht="20.100000000000001" customHeight="1" x14ac:dyDescent="0.25">
      <c r="A10" s="26"/>
      <c r="B10" s="259"/>
      <c r="C10" s="25" t="s">
        <v>18</v>
      </c>
      <c r="D10" s="27"/>
      <c r="E10" s="10">
        <f>F5</f>
        <v>2019</v>
      </c>
      <c r="F10" s="25" t="s">
        <v>19</v>
      </c>
      <c r="G10" s="27"/>
      <c r="H10" s="27"/>
      <c r="I10" s="27"/>
      <c r="J10" s="27"/>
      <c r="K10" s="9"/>
      <c r="L10" s="9"/>
      <c r="M10" s="9"/>
      <c r="N10" s="9"/>
    </row>
    <row r="11" spans="1:17" s="53" customFormat="1" ht="32.25" customHeight="1" x14ac:dyDescent="0.25">
      <c r="A11" s="17" t="s">
        <v>25</v>
      </c>
      <c r="B11" s="260" t="s">
        <v>1</v>
      </c>
      <c r="C11" s="261" t="s">
        <v>2</v>
      </c>
      <c r="D11" s="261" t="s">
        <v>3</v>
      </c>
      <c r="E11" s="261" t="s">
        <v>4</v>
      </c>
      <c r="F11" s="261" t="s">
        <v>5</v>
      </c>
      <c r="G11" s="261" t="s">
        <v>6</v>
      </c>
      <c r="H11" s="261" t="s">
        <v>7</v>
      </c>
      <c r="I11" s="261" t="s">
        <v>8</v>
      </c>
      <c r="J11" s="261" t="s">
        <v>9</v>
      </c>
      <c r="K11" s="261" t="s">
        <v>10</v>
      </c>
      <c r="L11" s="261" t="s">
        <v>11</v>
      </c>
      <c r="M11" s="261" t="s">
        <v>12</v>
      </c>
      <c r="N11" s="261" t="s">
        <v>13</v>
      </c>
      <c r="O11" s="262"/>
    </row>
    <row r="12" spans="1:17" s="53" customFormat="1" ht="15" hidden="1" customHeight="1" x14ac:dyDescent="0.2">
      <c r="A12" s="263"/>
      <c r="B12" s="263"/>
      <c r="C12" s="263">
        <v>1</v>
      </c>
      <c r="D12" s="263">
        <v>2</v>
      </c>
      <c r="E12" s="263">
        <v>3</v>
      </c>
      <c r="F12" s="263">
        <v>4</v>
      </c>
      <c r="G12" s="263">
        <v>5</v>
      </c>
      <c r="H12" s="263">
        <v>6</v>
      </c>
      <c r="I12" s="263">
        <v>7</v>
      </c>
      <c r="J12" s="263">
        <v>8</v>
      </c>
      <c r="K12" s="263">
        <v>9</v>
      </c>
      <c r="L12" s="263">
        <v>10</v>
      </c>
      <c r="M12" s="263">
        <v>11</v>
      </c>
      <c r="N12" s="263">
        <v>12</v>
      </c>
      <c r="O12" s="262"/>
    </row>
    <row r="13" spans="1:17" s="53" customFormat="1" ht="15.75" x14ac:dyDescent="0.25">
      <c r="A13" s="14">
        <v>29992</v>
      </c>
      <c r="B13" s="264">
        <f t="shared" ref="B13:B48" si="0">ROUND(VLOOKUP(A13,$A$66:$C$104,$A$64,0),0)</f>
        <v>25325</v>
      </c>
      <c r="C13" s="265">
        <f t="shared" ref="C13:N34" si="1">ROUND(G66,0)</f>
        <v>25515</v>
      </c>
      <c r="D13" s="265">
        <f t="shared" si="1"/>
        <v>25706</v>
      </c>
      <c r="E13" s="265">
        <f t="shared" si="1"/>
        <v>25897</v>
      </c>
      <c r="F13" s="265">
        <f t="shared" si="1"/>
        <v>26092</v>
      </c>
      <c r="G13" s="265">
        <f t="shared" si="1"/>
        <v>26286</v>
      </c>
      <c r="H13" s="265">
        <f t="shared" si="1"/>
        <v>26481</v>
      </c>
      <c r="I13" s="265">
        <f t="shared" si="1"/>
        <v>26680</v>
      </c>
      <c r="J13" s="265">
        <f t="shared" si="1"/>
        <v>26879</v>
      </c>
      <c r="K13" s="265">
        <f t="shared" si="1"/>
        <v>27078</v>
      </c>
      <c r="L13" s="265">
        <f t="shared" si="1"/>
        <v>27282</v>
      </c>
      <c r="M13" s="265">
        <f t="shared" si="1"/>
        <v>27485</v>
      </c>
      <c r="N13" s="265">
        <f t="shared" si="1"/>
        <v>27688</v>
      </c>
      <c r="O13" s="1"/>
      <c r="Q13" s="266"/>
    </row>
    <row r="14" spans="1:17" s="53" customFormat="1" ht="15.75" x14ac:dyDescent="0.25">
      <c r="A14" s="14">
        <v>30326</v>
      </c>
      <c r="B14" s="264">
        <f t="shared" si="0"/>
        <v>22624</v>
      </c>
      <c r="C14" s="265">
        <f t="shared" si="1"/>
        <v>22795</v>
      </c>
      <c r="D14" s="265">
        <f t="shared" si="1"/>
        <v>22966</v>
      </c>
      <c r="E14" s="265">
        <f t="shared" si="1"/>
        <v>23137</v>
      </c>
      <c r="F14" s="265">
        <f t="shared" si="1"/>
        <v>23312</v>
      </c>
      <c r="G14" s="265">
        <f t="shared" si="1"/>
        <v>23487</v>
      </c>
      <c r="H14" s="265">
        <f t="shared" si="1"/>
        <v>23662</v>
      </c>
      <c r="I14" s="265">
        <f t="shared" si="1"/>
        <v>23840</v>
      </c>
      <c r="J14" s="265">
        <f t="shared" si="1"/>
        <v>24019</v>
      </c>
      <c r="K14" s="265">
        <f t="shared" si="1"/>
        <v>24198</v>
      </c>
      <c r="L14" s="265">
        <f t="shared" si="1"/>
        <v>24380</v>
      </c>
      <c r="M14" s="265">
        <f t="shared" si="1"/>
        <v>24563</v>
      </c>
      <c r="N14" s="265">
        <f t="shared" si="1"/>
        <v>24745</v>
      </c>
      <c r="O14" s="1"/>
    </row>
    <row r="15" spans="1:17" s="53" customFormat="1" ht="15.75" x14ac:dyDescent="0.25">
      <c r="A15" s="14">
        <v>30691</v>
      </c>
      <c r="B15" s="264">
        <f t="shared" si="0"/>
        <v>20216</v>
      </c>
      <c r="C15" s="265">
        <f t="shared" si="1"/>
        <v>20369</v>
      </c>
      <c r="D15" s="265">
        <f t="shared" si="1"/>
        <v>20523</v>
      </c>
      <c r="E15" s="265">
        <f t="shared" si="1"/>
        <v>20677</v>
      </c>
      <c r="F15" s="265">
        <f t="shared" si="1"/>
        <v>20834</v>
      </c>
      <c r="G15" s="265">
        <f t="shared" si="1"/>
        <v>20990</v>
      </c>
      <c r="H15" s="265">
        <f t="shared" si="1"/>
        <v>21147</v>
      </c>
      <c r="I15" s="265">
        <f t="shared" si="1"/>
        <v>21308</v>
      </c>
      <c r="J15" s="265">
        <f t="shared" si="1"/>
        <v>21468</v>
      </c>
      <c r="K15" s="265">
        <f t="shared" si="1"/>
        <v>21629</v>
      </c>
      <c r="L15" s="265">
        <f t="shared" si="1"/>
        <v>21792</v>
      </c>
      <c r="M15" s="265">
        <f t="shared" si="1"/>
        <v>21956</v>
      </c>
      <c r="N15" s="265">
        <f t="shared" si="1"/>
        <v>22120</v>
      </c>
      <c r="O15" s="1"/>
    </row>
    <row r="16" spans="1:17" s="53" customFormat="1" ht="15.75" x14ac:dyDescent="0.25">
      <c r="A16" s="14">
        <v>31057</v>
      </c>
      <c r="B16" s="264">
        <f t="shared" si="0"/>
        <v>18032</v>
      </c>
      <c r="C16" s="265">
        <f t="shared" si="1"/>
        <v>18170</v>
      </c>
      <c r="D16" s="265">
        <f t="shared" si="1"/>
        <v>18308</v>
      </c>
      <c r="E16" s="265">
        <f t="shared" si="1"/>
        <v>18446</v>
      </c>
      <c r="F16" s="265">
        <f t="shared" si="1"/>
        <v>18587</v>
      </c>
      <c r="G16" s="265">
        <f t="shared" si="1"/>
        <v>18727</v>
      </c>
      <c r="H16" s="265">
        <f t="shared" si="1"/>
        <v>18868</v>
      </c>
      <c r="I16" s="265">
        <f t="shared" si="1"/>
        <v>19012</v>
      </c>
      <c r="J16" s="265">
        <f t="shared" si="1"/>
        <v>19156</v>
      </c>
      <c r="K16" s="265">
        <f t="shared" si="1"/>
        <v>19300</v>
      </c>
      <c r="L16" s="265">
        <f t="shared" si="1"/>
        <v>19447</v>
      </c>
      <c r="M16" s="265">
        <f t="shared" si="1"/>
        <v>19594</v>
      </c>
      <c r="N16" s="265">
        <f t="shared" si="1"/>
        <v>19741</v>
      </c>
      <c r="O16" s="1"/>
    </row>
    <row r="17" spans="1:15" s="53" customFormat="1" ht="15.75" x14ac:dyDescent="0.25">
      <c r="A17" s="14">
        <v>31422</v>
      </c>
      <c r="B17" s="264">
        <f t="shared" si="0"/>
        <v>16082</v>
      </c>
      <c r="C17" s="265">
        <f t="shared" si="1"/>
        <v>16206</v>
      </c>
      <c r="D17" s="265">
        <f t="shared" si="1"/>
        <v>16330</v>
      </c>
      <c r="E17" s="265">
        <f t="shared" si="1"/>
        <v>16453</v>
      </c>
      <c r="F17" s="265">
        <f t="shared" si="1"/>
        <v>16580</v>
      </c>
      <c r="G17" s="265">
        <f t="shared" si="1"/>
        <v>16706</v>
      </c>
      <c r="H17" s="265">
        <f t="shared" si="1"/>
        <v>16832</v>
      </c>
      <c r="I17" s="265">
        <f t="shared" si="1"/>
        <v>16961</v>
      </c>
      <c r="J17" s="265">
        <f t="shared" si="1"/>
        <v>17090</v>
      </c>
      <c r="K17" s="265">
        <f t="shared" si="1"/>
        <v>17220</v>
      </c>
      <c r="L17" s="265">
        <f t="shared" si="1"/>
        <v>17351</v>
      </c>
      <c r="M17" s="265">
        <f t="shared" si="1"/>
        <v>17483</v>
      </c>
      <c r="N17" s="265">
        <f t="shared" si="1"/>
        <v>17615</v>
      </c>
      <c r="O17" s="1"/>
    </row>
    <row r="18" spans="1:15" s="53" customFormat="1" ht="15.75" x14ac:dyDescent="0.25">
      <c r="A18" s="14">
        <v>31787</v>
      </c>
      <c r="B18" s="264">
        <f t="shared" si="0"/>
        <v>14333</v>
      </c>
      <c r="C18" s="265">
        <f t="shared" si="1"/>
        <v>14444</v>
      </c>
      <c r="D18" s="265">
        <f t="shared" si="1"/>
        <v>14555</v>
      </c>
      <c r="E18" s="265">
        <f t="shared" si="1"/>
        <v>14666</v>
      </c>
      <c r="F18" s="265">
        <f t="shared" si="1"/>
        <v>14779</v>
      </c>
      <c r="G18" s="265">
        <f t="shared" si="1"/>
        <v>14892</v>
      </c>
      <c r="H18" s="265">
        <f t="shared" si="1"/>
        <v>15006</v>
      </c>
      <c r="I18" s="265">
        <f t="shared" si="1"/>
        <v>15121</v>
      </c>
      <c r="J18" s="265">
        <f t="shared" si="1"/>
        <v>15237</v>
      </c>
      <c r="K18" s="265">
        <f t="shared" si="1"/>
        <v>15353</v>
      </c>
      <c r="L18" s="265">
        <f t="shared" si="1"/>
        <v>15472</v>
      </c>
      <c r="M18" s="265">
        <f t="shared" si="1"/>
        <v>15590</v>
      </c>
      <c r="N18" s="265">
        <f t="shared" si="1"/>
        <v>15708</v>
      </c>
      <c r="O18" s="267"/>
    </row>
    <row r="19" spans="1:15" s="53" customFormat="1" ht="15.75" x14ac:dyDescent="0.25">
      <c r="A19" s="14">
        <v>32152</v>
      </c>
      <c r="B19" s="264">
        <f t="shared" si="0"/>
        <v>12783</v>
      </c>
      <c r="C19" s="265">
        <f t="shared" si="1"/>
        <v>12883</v>
      </c>
      <c r="D19" s="265">
        <f t="shared" si="1"/>
        <v>12983</v>
      </c>
      <c r="E19" s="265">
        <f t="shared" si="1"/>
        <v>13082</v>
      </c>
      <c r="F19" s="265">
        <f t="shared" si="1"/>
        <v>13184</v>
      </c>
      <c r="G19" s="265">
        <f t="shared" si="1"/>
        <v>13286</v>
      </c>
      <c r="H19" s="265">
        <f t="shared" si="1"/>
        <v>13388</v>
      </c>
      <c r="I19" s="265">
        <f t="shared" si="1"/>
        <v>13492</v>
      </c>
      <c r="J19" s="265">
        <f t="shared" si="1"/>
        <v>13596</v>
      </c>
      <c r="K19" s="265">
        <f t="shared" si="1"/>
        <v>13700</v>
      </c>
      <c r="L19" s="265">
        <f t="shared" si="1"/>
        <v>13807</v>
      </c>
      <c r="M19" s="265">
        <f t="shared" si="1"/>
        <v>13913</v>
      </c>
      <c r="N19" s="265">
        <f t="shared" si="1"/>
        <v>14020</v>
      </c>
      <c r="O19" s="1"/>
    </row>
    <row r="20" spans="1:15" s="53" customFormat="1" ht="15.75" x14ac:dyDescent="0.25">
      <c r="A20" s="14">
        <v>32518</v>
      </c>
      <c r="B20" s="264">
        <f t="shared" si="0"/>
        <v>11370</v>
      </c>
      <c r="C20" s="265">
        <f t="shared" si="1"/>
        <v>11460</v>
      </c>
      <c r="D20" s="265">
        <f t="shared" si="1"/>
        <v>11549</v>
      </c>
      <c r="E20" s="265">
        <f t="shared" si="1"/>
        <v>11639</v>
      </c>
      <c r="F20" s="265">
        <f t="shared" si="1"/>
        <v>11730</v>
      </c>
      <c r="G20" s="265">
        <f t="shared" si="1"/>
        <v>11822</v>
      </c>
      <c r="H20" s="265">
        <f t="shared" si="1"/>
        <v>11913</v>
      </c>
      <c r="I20" s="265">
        <f t="shared" si="1"/>
        <v>12007</v>
      </c>
      <c r="J20" s="265">
        <f t="shared" si="1"/>
        <v>12100</v>
      </c>
      <c r="K20" s="265">
        <f t="shared" si="1"/>
        <v>12193</v>
      </c>
      <c r="L20" s="265">
        <f t="shared" si="1"/>
        <v>12289</v>
      </c>
      <c r="M20" s="265">
        <f t="shared" si="1"/>
        <v>12384</v>
      </c>
      <c r="N20" s="265">
        <f t="shared" si="1"/>
        <v>12480</v>
      </c>
      <c r="O20" s="1"/>
    </row>
    <row r="21" spans="1:15" s="53" customFormat="1" ht="15.75" x14ac:dyDescent="0.25">
      <c r="A21" s="14">
        <v>32874</v>
      </c>
      <c r="B21" s="264">
        <f t="shared" si="0"/>
        <v>11039</v>
      </c>
      <c r="C21" s="265">
        <f t="shared" si="1"/>
        <v>11126</v>
      </c>
      <c r="D21" s="265">
        <f t="shared" si="1"/>
        <v>11213</v>
      </c>
      <c r="E21" s="265">
        <f t="shared" si="1"/>
        <v>11301</v>
      </c>
      <c r="F21" s="265">
        <f t="shared" si="1"/>
        <v>11390</v>
      </c>
      <c r="G21" s="265">
        <f t="shared" si="1"/>
        <v>11479</v>
      </c>
      <c r="H21" s="265">
        <f t="shared" si="1"/>
        <v>11568</v>
      </c>
      <c r="I21" s="265">
        <f t="shared" si="1"/>
        <v>11658</v>
      </c>
      <c r="J21" s="265">
        <f t="shared" si="1"/>
        <v>11749</v>
      </c>
      <c r="K21" s="265">
        <f t="shared" si="1"/>
        <v>11840</v>
      </c>
      <c r="L21" s="265">
        <f t="shared" si="1"/>
        <v>11933</v>
      </c>
      <c r="M21" s="265">
        <f t="shared" si="1"/>
        <v>12026</v>
      </c>
      <c r="N21" s="265">
        <f t="shared" si="1"/>
        <v>12119</v>
      </c>
      <c r="O21" s="1"/>
    </row>
    <row r="22" spans="1:15" s="53" customFormat="1" ht="15.75" x14ac:dyDescent="0.25">
      <c r="A22" s="14">
        <v>33239</v>
      </c>
      <c r="B22" s="264">
        <f t="shared" si="0"/>
        <v>9827</v>
      </c>
      <c r="C22" s="265">
        <f t="shared" si="1"/>
        <v>9905</v>
      </c>
      <c r="D22" s="265">
        <f t="shared" si="1"/>
        <v>9983</v>
      </c>
      <c r="E22" s="265">
        <f t="shared" si="1"/>
        <v>10062</v>
      </c>
      <c r="F22" s="265">
        <f t="shared" si="1"/>
        <v>10142</v>
      </c>
      <c r="G22" s="265">
        <f t="shared" si="1"/>
        <v>10222</v>
      </c>
      <c r="H22" s="265">
        <f t="shared" si="1"/>
        <v>10302</v>
      </c>
      <c r="I22" s="265">
        <f t="shared" si="1"/>
        <v>10383</v>
      </c>
      <c r="J22" s="265">
        <f t="shared" si="1"/>
        <v>10465</v>
      </c>
      <c r="K22" s="265">
        <f t="shared" si="1"/>
        <v>10547</v>
      </c>
      <c r="L22" s="265">
        <f t="shared" si="1"/>
        <v>10630</v>
      </c>
      <c r="M22" s="265">
        <f t="shared" si="1"/>
        <v>10714</v>
      </c>
      <c r="N22" s="265">
        <f t="shared" si="1"/>
        <v>10798</v>
      </c>
      <c r="O22" s="1"/>
    </row>
    <row r="23" spans="1:15" s="53" customFormat="1" ht="15.75" x14ac:dyDescent="0.25">
      <c r="A23" s="14">
        <v>33604</v>
      </c>
      <c r="B23" s="264">
        <f t="shared" si="0"/>
        <v>8743</v>
      </c>
      <c r="C23" s="265">
        <f t="shared" si="1"/>
        <v>8813</v>
      </c>
      <c r="D23" s="265">
        <f t="shared" si="1"/>
        <v>8884</v>
      </c>
      <c r="E23" s="265">
        <f t="shared" si="1"/>
        <v>8954</v>
      </c>
      <c r="F23" s="265">
        <f t="shared" si="1"/>
        <v>9026</v>
      </c>
      <c r="G23" s="265">
        <f t="shared" si="1"/>
        <v>9098</v>
      </c>
      <c r="H23" s="265">
        <f t="shared" si="1"/>
        <v>9170</v>
      </c>
      <c r="I23" s="265">
        <f t="shared" si="1"/>
        <v>9244</v>
      </c>
      <c r="J23" s="265">
        <f t="shared" si="1"/>
        <v>9317</v>
      </c>
      <c r="K23" s="265">
        <f t="shared" si="1"/>
        <v>9391</v>
      </c>
      <c r="L23" s="265">
        <f t="shared" si="1"/>
        <v>9466</v>
      </c>
      <c r="M23" s="265">
        <f t="shared" si="1"/>
        <v>9541</v>
      </c>
      <c r="N23" s="265">
        <f t="shared" si="1"/>
        <v>9616</v>
      </c>
      <c r="O23" s="1"/>
    </row>
    <row r="24" spans="1:15" s="53" customFormat="1" ht="15.75" x14ac:dyDescent="0.25">
      <c r="A24" s="14">
        <v>33970</v>
      </c>
      <c r="B24" s="264">
        <f t="shared" si="0"/>
        <v>7791</v>
      </c>
      <c r="C24" s="265">
        <f t="shared" si="1"/>
        <v>7854</v>
      </c>
      <c r="D24" s="265">
        <f t="shared" si="1"/>
        <v>7918</v>
      </c>
      <c r="E24" s="265">
        <f t="shared" si="1"/>
        <v>7981</v>
      </c>
      <c r="F24" s="265">
        <f t="shared" si="1"/>
        <v>8046</v>
      </c>
      <c r="G24" s="265">
        <f t="shared" si="1"/>
        <v>8111</v>
      </c>
      <c r="H24" s="265">
        <f t="shared" si="1"/>
        <v>8176</v>
      </c>
      <c r="I24" s="265">
        <f t="shared" si="1"/>
        <v>8242</v>
      </c>
      <c r="J24" s="265">
        <f t="shared" si="1"/>
        <v>8309</v>
      </c>
      <c r="K24" s="265">
        <f t="shared" si="1"/>
        <v>8375</v>
      </c>
      <c r="L24" s="265">
        <f t="shared" si="1"/>
        <v>8443</v>
      </c>
      <c r="M24" s="265">
        <f t="shared" si="1"/>
        <v>8511</v>
      </c>
      <c r="N24" s="265">
        <f t="shared" si="1"/>
        <v>8579</v>
      </c>
      <c r="O24" s="1"/>
    </row>
    <row r="25" spans="1:15" s="53" customFormat="1" ht="15.75" x14ac:dyDescent="0.25">
      <c r="A25" s="14">
        <v>34335</v>
      </c>
      <c r="B25" s="264">
        <f t="shared" si="0"/>
        <v>6933</v>
      </c>
      <c r="C25" s="265">
        <f t="shared" si="1"/>
        <v>6990</v>
      </c>
      <c r="D25" s="265">
        <f t="shared" si="1"/>
        <v>7048</v>
      </c>
      <c r="E25" s="265">
        <f t="shared" si="1"/>
        <v>7105</v>
      </c>
      <c r="F25" s="265">
        <f t="shared" si="1"/>
        <v>7164</v>
      </c>
      <c r="G25" s="265">
        <f t="shared" si="1"/>
        <v>7222</v>
      </c>
      <c r="H25" s="265">
        <f t="shared" si="1"/>
        <v>7281</v>
      </c>
      <c r="I25" s="265">
        <f t="shared" si="1"/>
        <v>7340</v>
      </c>
      <c r="J25" s="265">
        <f t="shared" si="1"/>
        <v>7400</v>
      </c>
      <c r="K25" s="265">
        <f t="shared" si="1"/>
        <v>7460</v>
      </c>
      <c r="L25" s="265">
        <f t="shared" si="1"/>
        <v>7521</v>
      </c>
      <c r="M25" s="265">
        <f t="shared" si="1"/>
        <v>7582</v>
      </c>
      <c r="N25" s="265">
        <f t="shared" si="1"/>
        <v>7644</v>
      </c>
      <c r="O25" s="1"/>
    </row>
    <row r="26" spans="1:15" s="53" customFormat="1" ht="15.75" x14ac:dyDescent="0.25">
      <c r="A26" s="14">
        <v>34700</v>
      </c>
      <c r="B26" s="264">
        <f t="shared" si="0"/>
        <v>6181</v>
      </c>
      <c r="C26" s="265">
        <f t="shared" si="1"/>
        <v>6233</v>
      </c>
      <c r="D26" s="265">
        <f t="shared" si="1"/>
        <v>6285</v>
      </c>
      <c r="E26" s="265">
        <f t="shared" si="1"/>
        <v>6337</v>
      </c>
      <c r="F26" s="265">
        <f t="shared" si="1"/>
        <v>6390</v>
      </c>
      <c r="G26" s="265">
        <f t="shared" si="1"/>
        <v>6443</v>
      </c>
      <c r="H26" s="265">
        <f t="shared" si="1"/>
        <v>6496</v>
      </c>
      <c r="I26" s="265">
        <f t="shared" si="1"/>
        <v>6550</v>
      </c>
      <c r="J26" s="265">
        <f t="shared" si="1"/>
        <v>6604</v>
      </c>
      <c r="K26" s="265">
        <f t="shared" si="1"/>
        <v>6658</v>
      </c>
      <c r="L26" s="265">
        <f t="shared" si="1"/>
        <v>6714</v>
      </c>
      <c r="M26" s="265">
        <f t="shared" si="1"/>
        <v>6769</v>
      </c>
      <c r="N26" s="265">
        <f t="shared" si="1"/>
        <v>6824</v>
      </c>
      <c r="O26" s="1"/>
    </row>
    <row r="27" spans="1:15" s="53" customFormat="1" ht="15.75" x14ac:dyDescent="0.25">
      <c r="A27" s="14">
        <v>35065</v>
      </c>
      <c r="B27" s="264">
        <f t="shared" si="0"/>
        <v>5510</v>
      </c>
      <c r="C27" s="265">
        <f t="shared" si="1"/>
        <v>5557</v>
      </c>
      <c r="D27" s="265">
        <f t="shared" si="1"/>
        <v>5604</v>
      </c>
      <c r="E27" s="265">
        <f t="shared" si="1"/>
        <v>5651</v>
      </c>
      <c r="F27" s="265">
        <f t="shared" si="1"/>
        <v>5699</v>
      </c>
      <c r="G27" s="265">
        <f t="shared" si="1"/>
        <v>5747</v>
      </c>
      <c r="H27" s="265">
        <f t="shared" si="1"/>
        <v>5795</v>
      </c>
      <c r="I27" s="265">
        <f t="shared" si="1"/>
        <v>5844</v>
      </c>
      <c r="J27" s="265">
        <f t="shared" si="1"/>
        <v>5893</v>
      </c>
      <c r="K27" s="265">
        <f t="shared" si="1"/>
        <v>5942</v>
      </c>
      <c r="L27" s="265">
        <f t="shared" si="1"/>
        <v>5992</v>
      </c>
      <c r="M27" s="265">
        <f t="shared" si="1"/>
        <v>6042</v>
      </c>
      <c r="N27" s="265">
        <f t="shared" si="1"/>
        <v>6092</v>
      </c>
      <c r="O27" s="1"/>
    </row>
    <row r="28" spans="1:15" s="53" customFormat="1" ht="15.75" x14ac:dyDescent="0.25">
      <c r="A28" s="14">
        <v>35431</v>
      </c>
      <c r="B28" s="264">
        <f t="shared" si="0"/>
        <v>4906</v>
      </c>
      <c r="C28" s="265">
        <f t="shared" si="1"/>
        <v>4949</v>
      </c>
      <c r="D28" s="265">
        <f t="shared" si="1"/>
        <v>4992</v>
      </c>
      <c r="E28" s="265">
        <f t="shared" si="1"/>
        <v>5034</v>
      </c>
      <c r="F28" s="265">
        <f t="shared" si="1"/>
        <v>5078</v>
      </c>
      <c r="G28" s="265">
        <f t="shared" si="1"/>
        <v>5121</v>
      </c>
      <c r="H28" s="265">
        <f t="shared" si="1"/>
        <v>5165</v>
      </c>
      <c r="I28" s="265">
        <f t="shared" si="1"/>
        <v>5209</v>
      </c>
      <c r="J28" s="265">
        <f t="shared" si="1"/>
        <v>5254</v>
      </c>
      <c r="K28" s="265">
        <f t="shared" si="1"/>
        <v>5298</v>
      </c>
      <c r="L28" s="265">
        <f t="shared" si="1"/>
        <v>5344</v>
      </c>
      <c r="M28" s="265">
        <f t="shared" si="1"/>
        <v>5389</v>
      </c>
      <c r="N28" s="265">
        <f t="shared" si="1"/>
        <v>5435</v>
      </c>
      <c r="O28" s="1"/>
    </row>
    <row r="29" spans="1:15" s="53" customFormat="1" ht="15.75" x14ac:dyDescent="0.25">
      <c r="A29" s="14">
        <v>35796</v>
      </c>
      <c r="B29" s="264">
        <f t="shared" si="0"/>
        <v>4377</v>
      </c>
      <c r="C29" s="265">
        <f t="shared" si="1"/>
        <v>4416</v>
      </c>
      <c r="D29" s="265">
        <f t="shared" si="1"/>
        <v>4455</v>
      </c>
      <c r="E29" s="265">
        <f t="shared" si="1"/>
        <v>4494</v>
      </c>
      <c r="F29" s="265">
        <f t="shared" si="1"/>
        <v>4533</v>
      </c>
      <c r="G29" s="265">
        <f t="shared" si="1"/>
        <v>4573</v>
      </c>
      <c r="H29" s="265">
        <f t="shared" si="1"/>
        <v>4613</v>
      </c>
      <c r="I29" s="265">
        <f t="shared" si="1"/>
        <v>4653</v>
      </c>
      <c r="J29" s="265">
        <f t="shared" si="1"/>
        <v>4694</v>
      </c>
      <c r="K29" s="265">
        <f t="shared" si="1"/>
        <v>4734</v>
      </c>
      <c r="L29" s="265">
        <f t="shared" si="1"/>
        <v>4775</v>
      </c>
      <c r="M29" s="265">
        <f t="shared" si="1"/>
        <v>4817</v>
      </c>
      <c r="N29" s="265">
        <f t="shared" si="1"/>
        <v>4858</v>
      </c>
      <c r="O29" s="1"/>
    </row>
    <row r="30" spans="1:15" s="53" customFormat="1" ht="15.75" x14ac:dyDescent="0.25">
      <c r="A30" s="14">
        <v>36161</v>
      </c>
      <c r="B30" s="264">
        <f t="shared" si="0"/>
        <v>3904</v>
      </c>
      <c r="C30" s="265">
        <f t="shared" si="1"/>
        <v>3939</v>
      </c>
      <c r="D30" s="265">
        <f t="shared" si="1"/>
        <v>3974</v>
      </c>
      <c r="E30" s="265">
        <f t="shared" si="1"/>
        <v>4010</v>
      </c>
      <c r="F30" s="265">
        <f t="shared" si="1"/>
        <v>4046</v>
      </c>
      <c r="G30" s="265">
        <f t="shared" si="1"/>
        <v>4082</v>
      </c>
      <c r="H30" s="265">
        <f t="shared" si="1"/>
        <v>4118</v>
      </c>
      <c r="I30" s="265">
        <f t="shared" si="1"/>
        <v>4155</v>
      </c>
      <c r="J30" s="265">
        <f t="shared" si="1"/>
        <v>4192</v>
      </c>
      <c r="K30" s="265">
        <f t="shared" si="1"/>
        <v>4229</v>
      </c>
      <c r="L30" s="265">
        <f t="shared" si="1"/>
        <v>4267</v>
      </c>
      <c r="M30" s="265">
        <f t="shared" si="1"/>
        <v>4304</v>
      </c>
      <c r="N30" s="265">
        <f t="shared" si="1"/>
        <v>4342</v>
      </c>
      <c r="O30" s="1"/>
    </row>
    <row r="31" spans="1:15" s="53" customFormat="1" ht="15.75" x14ac:dyDescent="0.25">
      <c r="A31" s="14">
        <v>36526</v>
      </c>
      <c r="B31" s="264">
        <f t="shared" si="0"/>
        <v>3491</v>
      </c>
      <c r="C31" s="265">
        <f t="shared" si="1"/>
        <v>3524</v>
      </c>
      <c r="D31" s="265">
        <f t="shared" si="1"/>
        <v>3556</v>
      </c>
      <c r="E31" s="265">
        <f t="shared" si="1"/>
        <v>3588</v>
      </c>
      <c r="F31" s="265">
        <f t="shared" si="1"/>
        <v>3621</v>
      </c>
      <c r="G31" s="265">
        <f t="shared" si="1"/>
        <v>3655</v>
      </c>
      <c r="H31" s="265">
        <f t="shared" si="1"/>
        <v>3688</v>
      </c>
      <c r="I31" s="265">
        <f t="shared" si="1"/>
        <v>3721</v>
      </c>
      <c r="J31" s="265">
        <f t="shared" si="1"/>
        <v>3755</v>
      </c>
      <c r="K31" s="265">
        <f t="shared" si="1"/>
        <v>3789</v>
      </c>
      <c r="L31" s="265">
        <f t="shared" si="1"/>
        <v>3823</v>
      </c>
      <c r="M31" s="265">
        <f t="shared" si="1"/>
        <v>3858</v>
      </c>
      <c r="N31" s="265">
        <f t="shared" si="1"/>
        <v>3893</v>
      </c>
      <c r="O31" s="1"/>
    </row>
    <row r="32" spans="1:15" s="53" customFormat="1" ht="15.75" x14ac:dyDescent="0.25">
      <c r="A32" s="14">
        <v>36892</v>
      </c>
      <c r="B32" s="264">
        <f t="shared" si="0"/>
        <v>3115</v>
      </c>
      <c r="C32" s="265">
        <f t="shared" si="1"/>
        <v>3145</v>
      </c>
      <c r="D32" s="265">
        <f t="shared" si="1"/>
        <v>3175</v>
      </c>
      <c r="E32" s="265">
        <f t="shared" si="1"/>
        <v>3204</v>
      </c>
      <c r="F32" s="265">
        <f t="shared" si="1"/>
        <v>3235</v>
      </c>
      <c r="G32" s="265">
        <f t="shared" si="1"/>
        <v>3265</v>
      </c>
      <c r="H32" s="265">
        <f t="shared" si="1"/>
        <v>3295</v>
      </c>
      <c r="I32" s="265">
        <f t="shared" si="1"/>
        <v>3326</v>
      </c>
      <c r="J32" s="265">
        <f t="shared" si="1"/>
        <v>3357</v>
      </c>
      <c r="K32" s="265">
        <f t="shared" si="1"/>
        <v>3388</v>
      </c>
      <c r="L32" s="265">
        <f t="shared" si="1"/>
        <v>3420</v>
      </c>
      <c r="M32" s="265">
        <f t="shared" si="1"/>
        <v>3451</v>
      </c>
      <c r="N32" s="265">
        <f t="shared" si="1"/>
        <v>3483</v>
      </c>
      <c r="O32" s="1"/>
    </row>
    <row r="33" spans="1:15" s="53" customFormat="1" ht="15.75" x14ac:dyDescent="0.25">
      <c r="A33" s="14">
        <v>37257</v>
      </c>
      <c r="B33" s="264">
        <f t="shared" si="0"/>
        <v>2784</v>
      </c>
      <c r="C33" s="265">
        <f t="shared" si="1"/>
        <v>2812</v>
      </c>
      <c r="D33" s="265">
        <f t="shared" si="1"/>
        <v>2839</v>
      </c>
      <c r="E33" s="265">
        <f t="shared" si="1"/>
        <v>2866</v>
      </c>
      <c r="F33" s="265">
        <f t="shared" si="1"/>
        <v>2894</v>
      </c>
      <c r="G33" s="265">
        <f t="shared" si="1"/>
        <v>2922</v>
      </c>
      <c r="H33" s="265">
        <f t="shared" si="1"/>
        <v>2950</v>
      </c>
      <c r="I33" s="265">
        <f t="shared" si="1"/>
        <v>2978</v>
      </c>
      <c r="J33" s="265">
        <f t="shared" si="1"/>
        <v>3006</v>
      </c>
      <c r="K33" s="265">
        <f t="shared" si="1"/>
        <v>3035</v>
      </c>
      <c r="L33" s="265">
        <f t="shared" si="1"/>
        <v>3064</v>
      </c>
      <c r="M33" s="265">
        <f t="shared" si="1"/>
        <v>3093</v>
      </c>
      <c r="N33" s="265">
        <f t="shared" si="1"/>
        <v>3122</v>
      </c>
      <c r="O33" s="1"/>
    </row>
    <row r="34" spans="1:15" s="53" customFormat="1" ht="15.75" x14ac:dyDescent="0.25">
      <c r="A34" s="14">
        <v>37622</v>
      </c>
      <c r="B34" s="264">
        <f t="shared" si="0"/>
        <v>2482</v>
      </c>
      <c r="C34" s="265">
        <f t="shared" si="1"/>
        <v>2507</v>
      </c>
      <c r="D34" s="265">
        <f t="shared" si="1"/>
        <v>2532</v>
      </c>
      <c r="E34" s="265">
        <f t="shared" si="1"/>
        <v>2557</v>
      </c>
      <c r="F34" s="265">
        <f t="shared" ref="F34:N48" si="2">ROUND(J87,0)</f>
        <v>2582</v>
      </c>
      <c r="G34" s="265">
        <f t="shared" si="2"/>
        <v>2608</v>
      </c>
      <c r="H34" s="265">
        <f t="shared" si="2"/>
        <v>2633</v>
      </c>
      <c r="I34" s="265">
        <f t="shared" si="2"/>
        <v>2660</v>
      </c>
      <c r="J34" s="265">
        <f t="shared" si="2"/>
        <v>2686</v>
      </c>
      <c r="K34" s="265">
        <f t="shared" si="2"/>
        <v>2712</v>
      </c>
      <c r="L34" s="265">
        <f t="shared" si="2"/>
        <v>2739</v>
      </c>
      <c r="M34" s="265">
        <f t="shared" si="2"/>
        <v>2765</v>
      </c>
      <c r="N34" s="265">
        <f t="shared" si="2"/>
        <v>2792</v>
      </c>
      <c r="O34" s="1"/>
    </row>
    <row r="35" spans="1:15" s="53" customFormat="1" ht="15.75" x14ac:dyDescent="0.25">
      <c r="A35" s="14">
        <v>37987</v>
      </c>
      <c r="B35" s="264">
        <f t="shared" si="0"/>
        <v>2207</v>
      </c>
      <c r="C35" s="265">
        <f t="shared" ref="C35:E48" si="3">ROUND(G88,0)</f>
        <v>2230</v>
      </c>
      <c r="D35" s="265">
        <f t="shared" si="3"/>
        <v>2253</v>
      </c>
      <c r="E35" s="265">
        <f t="shared" si="3"/>
        <v>2276</v>
      </c>
      <c r="F35" s="265">
        <f t="shared" si="2"/>
        <v>2300</v>
      </c>
      <c r="G35" s="265">
        <f t="shared" si="2"/>
        <v>2323</v>
      </c>
      <c r="H35" s="265">
        <f t="shared" si="2"/>
        <v>2347</v>
      </c>
      <c r="I35" s="265">
        <f t="shared" si="2"/>
        <v>2371</v>
      </c>
      <c r="J35" s="265">
        <f t="shared" si="2"/>
        <v>2395</v>
      </c>
      <c r="K35" s="265">
        <f t="shared" si="2"/>
        <v>2419</v>
      </c>
      <c r="L35" s="265">
        <f t="shared" si="2"/>
        <v>2444</v>
      </c>
      <c r="M35" s="265">
        <f t="shared" si="2"/>
        <v>2468</v>
      </c>
      <c r="N35" s="265">
        <f t="shared" si="2"/>
        <v>2493</v>
      </c>
      <c r="O35" s="1"/>
    </row>
    <row r="36" spans="1:15" s="53" customFormat="1" ht="15.75" x14ac:dyDescent="0.25">
      <c r="A36" s="14">
        <v>38353</v>
      </c>
      <c r="B36" s="264">
        <f t="shared" si="0"/>
        <v>1954</v>
      </c>
      <c r="C36" s="265">
        <f t="shared" si="3"/>
        <v>1975</v>
      </c>
      <c r="D36" s="265">
        <f t="shared" si="3"/>
        <v>1996</v>
      </c>
      <c r="E36" s="265">
        <f t="shared" si="3"/>
        <v>2017</v>
      </c>
      <c r="F36" s="265">
        <f t="shared" si="2"/>
        <v>2039</v>
      </c>
      <c r="G36" s="265">
        <f t="shared" si="2"/>
        <v>2061</v>
      </c>
      <c r="H36" s="265">
        <f t="shared" si="2"/>
        <v>2082</v>
      </c>
      <c r="I36" s="265">
        <f t="shared" si="2"/>
        <v>2104</v>
      </c>
      <c r="J36" s="265">
        <f t="shared" si="2"/>
        <v>2127</v>
      </c>
      <c r="K36" s="265">
        <f t="shared" si="2"/>
        <v>2149</v>
      </c>
      <c r="L36" s="265">
        <f t="shared" si="2"/>
        <v>2171</v>
      </c>
      <c r="M36" s="265">
        <f t="shared" si="2"/>
        <v>2194</v>
      </c>
      <c r="N36" s="265">
        <f t="shared" si="2"/>
        <v>2217</v>
      </c>
      <c r="O36" s="1"/>
    </row>
    <row r="37" spans="1:15" s="53" customFormat="1" ht="15.75" x14ac:dyDescent="0.25">
      <c r="A37" s="14">
        <v>38718</v>
      </c>
      <c r="B37" s="264">
        <f t="shared" si="0"/>
        <v>1719</v>
      </c>
      <c r="C37" s="265">
        <f t="shared" si="3"/>
        <v>1739</v>
      </c>
      <c r="D37" s="265">
        <f t="shared" si="3"/>
        <v>1758</v>
      </c>
      <c r="E37" s="265">
        <f t="shared" si="3"/>
        <v>1778</v>
      </c>
      <c r="F37" s="265">
        <f t="shared" si="2"/>
        <v>1798</v>
      </c>
      <c r="G37" s="265">
        <f t="shared" si="2"/>
        <v>1818</v>
      </c>
      <c r="H37" s="265">
        <f t="shared" si="2"/>
        <v>1838</v>
      </c>
      <c r="I37" s="265">
        <f t="shared" si="2"/>
        <v>1858</v>
      </c>
      <c r="J37" s="265">
        <f t="shared" si="2"/>
        <v>1878</v>
      </c>
      <c r="K37" s="265">
        <f t="shared" si="2"/>
        <v>1899</v>
      </c>
      <c r="L37" s="265">
        <f t="shared" si="2"/>
        <v>1919</v>
      </c>
      <c r="M37" s="265">
        <f t="shared" si="2"/>
        <v>1940</v>
      </c>
      <c r="N37" s="265">
        <f t="shared" si="2"/>
        <v>1961</v>
      </c>
      <c r="O37" s="1"/>
    </row>
    <row r="38" spans="1:15" s="53" customFormat="1" ht="15.75" x14ac:dyDescent="0.25">
      <c r="A38" s="14">
        <v>39083</v>
      </c>
      <c r="B38" s="264">
        <f t="shared" si="0"/>
        <v>1507</v>
      </c>
      <c r="C38" s="265">
        <f t="shared" si="3"/>
        <v>1525</v>
      </c>
      <c r="D38" s="265">
        <f t="shared" si="3"/>
        <v>1543</v>
      </c>
      <c r="E38" s="265">
        <f t="shared" si="3"/>
        <v>1561</v>
      </c>
      <c r="F38" s="265">
        <f t="shared" si="2"/>
        <v>1579</v>
      </c>
      <c r="G38" s="265">
        <f t="shared" si="2"/>
        <v>1598</v>
      </c>
      <c r="H38" s="265">
        <f t="shared" si="2"/>
        <v>1616</v>
      </c>
      <c r="I38" s="265">
        <f t="shared" si="2"/>
        <v>1635</v>
      </c>
      <c r="J38" s="265">
        <f t="shared" si="2"/>
        <v>1654</v>
      </c>
      <c r="K38" s="265">
        <f t="shared" si="2"/>
        <v>1672</v>
      </c>
      <c r="L38" s="265">
        <f t="shared" si="2"/>
        <v>1692</v>
      </c>
      <c r="M38" s="265">
        <f t="shared" si="2"/>
        <v>1711</v>
      </c>
      <c r="N38" s="265">
        <f t="shared" si="2"/>
        <v>1730</v>
      </c>
      <c r="O38" s="1"/>
    </row>
    <row r="39" spans="1:15" s="53" customFormat="1" ht="15.75" x14ac:dyDescent="0.25">
      <c r="A39" s="14">
        <v>39448</v>
      </c>
      <c r="B39" s="264">
        <f t="shared" si="0"/>
        <v>1308</v>
      </c>
      <c r="C39" s="265">
        <f t="shared" si="3"/>
        <v>1324</v>
      </c>
      <c r="D39" s="265">
        <f t="shared" si="3"/>
        <v>1341</v>
      </c>
      <c r="E39" s="265">
        <f t="shared" si="3"/>
        <v>1358</v>
      </c>
      <c r="F39" s="265">
        <f t="shared" si="2"/>
        <v>1374</v>
      </c>
      <c r="G39" s="265">
        <f t="shared" si="2"/>
        <v>1391</v>
      </c>
      <c r="H39" s="265">
        <f t="shared" si="2"/>
        <v>1408</v>
      </c>
      <c r="I39" s="265">
        <f t="shared" si="2"/>
        <v>1425</v>
      </c>
      <c r="J39" s="265">
        <f t="shared" si="2"/>
        <v>1443</v>
      </c>
      <c r="K39" s="265">
        <f t="shared" si="2"/>
        <v>1460</v>
      </c>
      <c r="L39" s="265">
        <f t="shared" si="2"/>
        <v>1478</v>
      </c>
      <c r="M39" s="265">
        <f t="shared" si="2"/>
        <v>1495</v>
      </c>
      <c r="N39" s="265">
        <f t="shared" si="2"/>
        <v>1513</v>
      </c>
      <c r="O39" s="1"/>
    </row>
    <row r="40" spans="1:15" s="53" customFormat="1" ht="15.75" x14ac:dyDescent="0.25">
      <c r="A40" s="14">
        <v>39814</v>
      </c>
      <c r="B40" s="264">
        <f t="shared" si="0"/>
        <v>1121</v>
      </c>
      <c r="C40" s="265">
        <f t="shared" si="3"/>
        <v>1136</v>
      </c>
      <c r="D40" s="265">
        <f t="shared" si="3"/>
        <v>1151</v>
      </c>
      <c r="E40" s="265">
        <f t="shared" si="3"/>
        <v>1166</v>
      </c>
      <c r="F40" s="265">
        <f t="shared" si="2"/>
        <v>1182</v>
      </c>
      <c r="G40" s="265">
        <f t="shared" si="2"/>
        <v>1197</v>
      </c>
      <c r="H40" s="265">
        <f t="shared" si="2"/>
        <v>1213</v>
      </c>
      <c r="I40" s="265">
        <f t="shared" si="2"/>
        <v>1228</v>
      </c>
      <c r="J40" s="265">
        <f t="shared" si="2"/>
        <v>1244</v>
      </c>
      <c r="K40" s="265">
        <f t="shared" si="2"/>
        <v>1260</v>
      </c>
      <c r="L40" s="265">
        <f t="shared" si="2"/>
        <v>1276</v>
      </c>
      <c r="M40" s="265">
        <f t="shared" si="2"/>
        <v>1293</v>
      </c>
      <c r="N40" s="265">
        <f t="shared" si="2"/>
        <v>1309</v>
      </c>
      <c r="O40" s="1"/>
    </row>
    <row r="41" spans="1:15" s="53" customFormat="1" ht="15.75" x14ac:dyDescent="0.25">
      <c r="A41" s="14">
        <v>40179</v>
      </c>
      <c r="B41" s="264">
        <f t="shared" si="0"/>
        <v>953</v>
      </c>
      <c r="C41" s="265">
        <f t="shared" si="3"/>
        <v>967</v>
      </c>
      <c r="D41" s="265">
        <f t="shared" si="3"/>
        <v>981</v>
      </c>
      <c r="E41" s="265">
        <f t="shared" si="3"/>
        <v>995</v>
      </c>
      <c r="F41" s="265">
        <f t="shared" si="2"/>
        <v>1009</v>
      </c>
      <c r="G41" s="265">
        <f t="shared" si="2"/>
        <v>1024</v>
      </c>
      <c r="H41" s="265">
        <f t="shared" si="2"/>
        <v>1038</v>
      </c>
      <c r="I41" s="265">
        <f t="shared" si="2"/>
        <v>1053</v>
      </c>
      <c r="J41" s="265">
        <f t="shared" si="2"/>
        <v>1067</v>
      </c>
      <c r="K41" s="265">
        <f t="shared" si="2"/>
        <v>1082</v>
      </c>
      <c r="L41" s="265">
        <f t="shared" si="2"/>
        <v>1097</v>
      </c>
      <c r="M41" s="265">
        <f t="shared" si="2"/>
        <v>1111</v>
      </c>
      <c r="N41" s="265">
        <f t="shared" si="2"/>
        <v>1126</v>
      </c>
      <c r="O41" s="1"/>
    </row>
    <row r="42" spans="1:15" s="53" customFormat="1" ht="15.75" x14ac:dyDescent="0.25">
      <c r="A42" s="14">
        <v>40544</v>
      </c>
      <c r="B42" s="264">
        <f t="shared" si="0"/>
        <v>797</v>
      </c>
      <c r="C42" s="265">
        <f t="shared" si="3"/>
        <v>809</v>
      </c>
      <c r="D42" s="265">
        <f t="shared" si="3"/>
        <v>822</v>
      </c>
      <c r="E42" s="265">
        <f t="shared" si="3"/>
        <v>835</v>
      </c>
      <c r="F42" s="265">
        <f t="shared" si="2"/>
        <v>848</v>
      </c>
      <c r="G42" s="265">
        <f t="shared" si="2"/>
        <v>861</v>
      </c>
      <c r="H42" s="265">
        <f t="shared" si="2"/>
        <v>874</v>
      </c>
      <c r="I42" s="265">
        <f t="shared" si="2"/>
        <v>888</v>
      </c>
      <c r="J42" s="265">
        <f t="shared" si="2"/>
        <v>901</v>
      </c>
      <c r="K42" s="265">
        <f t="shared" si="2"/>
        <v>915</v>
      </c>
      <c r="L42" s="265">
        <f t="shared" si="2"/>
        <v>928</v>
      </c>
      <c r="M42" s="265">
        <f t="shared" si="2"/>
        <v>942</v>
      </c>
      <c r="N42" s="265">
        <f t="shared" si="2"/>
        <v>956</v>
      </c>
      <c r="O42" s="1"/>
    </row>
    <row r="43" spans="1:15" s="53" customFormat="1" ht="15.75" x14ac:dyDescent="0.25">
      <c r="A43" s="14">
        <v>40909</v>
      </c>
      <c r="B43" s="264">
        <f t="shared" si="0"/>
        <v>652</v>
      </c>
      <c r="C43" s="265">
        <f t="shared" si="3"/>
        <v>663</v>
      </c>
      <c r="D43" s="265">
        <f t="shared" si="3"/>
        <v>675</v>
      </c>
      <c r="E43" s="265">
        <f t="shared" si="3"/>
        <v>687</v>
      </c>
      <c r="F43" s="265">
        <f t="shared" si="2"/>
        <v>699</v>
      </c>
      <c r="G43" s="265">
        <f t="shared" si="2"/>
        <v>711</v>
      </c>
      <c r="H43" s="265">
        <f t="shared" si="2"/>
        <v>723</v>
      </c>
      <c r="I43" s="265">
        <f t="shared" si="2"/>
        <v>735</v>
      </c>
      <c r="J43" s="265">
        <f t="shared" si="2"/>
        <v>748</v>
      </c>
      <c r="K43" s="265">
        <f t="shared" si="2"/>
        <v>760</v>
      </c>
      <c r="L43" s="265">
        <f t="shared" si="2"/>
        <v>773</v>
      </c>
      <c r="M43" s="265">
        <f t="shared" si="2"/>
        <v>785</v>
      </c>
      <c r="N43" s="265">
        <f t="shared" si="2"/>
        <v>798</v>
      </c>
      <c r="O43" s="1"/>
    </row>
    <row r="44" spans="1:15" s="53" customFormat="1" ht="15.75" x14ac:dyDescent="0.25">
      <c r="A44" s="14">
        <v>41275</v>
      </c>
      <c r="B44" s="264">
        <f t="shared" si="0"/>
        <v>519</v>
      </c>
      <c r="C44" s="265">
        <f t="shared" si="3"/>
        <v>529</v>
      </c>
      <c r="D44" s="265">
        <f t="shared" si="3"/>
        <v>540</v>
      </c>
      <c r="E44" s="265">
        <f t="shared" si="3"/>
        <v>551</v>
      </c>
      <c r="F44" s="265">
        <f t="shared" si="2"/>
        <v>562</v>
      </c>
      <c r="G44" s="265">
        <f t="shared" si="2"/>
        <v>573</v>
      </c>
      <c r="H44" s="265">
        <f t="shared" si="2"/>
        <v>584</v>
      </c>
      <c r="I44" s="265">
        <f t="shared" si="2"/>
        <v>595</v>
      </c>
      <c r="J44" s="265">
        <f t="shared" si="2"/>
        <v>607</v>
      </c>
      <c r="K44" s="265">
        <f t="shared" si="2"/>
        <v>618</v>
      </c>
      <c r="L44" s="265">
        <f t="shared" si="2"/>
        <v>629</v>
      </c>
      <c r="M44" s="265">
        <f t="shared" si="2"/>
        <v>641</v>
      </c>
      <c r="N44" s="265">
        <f t="shared" si="2"/>
        <v>653</v>
      </c>
      <c r="O44" s="1"/>
    </row>
    <row r="45" spans="1:15" s="53" customFormat="1" ht="15.75" x14ac:dyDescent="0.25">
      <c r="A45" s="14">
        <v>41640</v>
      </c>
      <c r="B45" s="264">
        <f t="shared" si="0"/>
        <v>396</v>
      </c>
      <c r="C45" s="265">
        <f t="shared" si="3"/>
        <v>406</v>
      </c>
      <c r="D45" s="265">
        <f t="shared" si="3"/>
        <v>416</v>
      </c>
      <c r="E45" s="265">
        <f t="shared" si="3"/>
        <v>426</v>
      </c>
      <c r="F45" s="265">
        <f t="shared" si="2"/>
        <v>436</v>
      </c>
      <c r="G45" s="265">
        <f t="shared" si="2"/>
        <v>446</v>
      </c>
      <c r="H45" s="265">
        <f t="shared" si="2"/>
        <v>456</v>
      </c>
      <c r="I45" s="265">
        <f t="shared" si="2"/>
        <v>466</v>
      </c>
      <c r="J45" s="265">
        <f t="shared" si="2"/>
        <v>477</v>
      </c>
      <c r="K45" s="265">
        <f t="shared" si="2"/>
        <v>487</v>
      </c>
      <c r="L45" s="265">
        <f t="shared" si="2"/>
        <v>498</v>
      </c>
      <c r="M45" s="265">
        <f t="shared" si="2"/>
        <v>508</v>
      </c>
      <c r="N45" s="265">
        <f t="shared" si="2"/>
        <v>519</v>
      </c>
      <c r="O45" s="1"/>
    </row>
    <row r="46" spans="1:15" s="53" customFormat="1" ht="15.75" x14ac:dyDescent="0.25">
      <c r="A46" s="14">
        <v>42005</v>
      </c>
      <c r="B46" s="264">
        <f t="shared" si="0"/>
        <v>284</v>
      </c>
      <c r="C46" s="265">
        <f t="shared" si="3"/>
        <v>293</v>
      </c>
      <c r="D46" s="265">
        <f t="shared" si="3"/>
        <v>302</v>
      </c>
      <c r="E46" s="265">
        <f t="shared" si="3"/>
        <v>311</v>
      </c>
      <c r="F46" s="265">
        <f t="shared" si="2"/>
        <v>321</v>
      </c>
      <c r="G46" s="265">
        <f t="shared" si="2"/>
        <v>330</v>
      </c>
      <c r="H46" s="265">
        <f t="shared" si="2"/>
        <v>339</v>
      </c>
      <c r="I46" s="265">
        <f t="shared" si="2"/>
        <v>349</v>
      </c>
      <c r="J46" s="265">
        <f t="shared" si="2"/>
        <v>358</v>
      </c>
      <c r="K46" s="265">
        <f t="shared" si="2"/>
        <v>368</v>
      </c>
      <c r="L46" s="265">
        <f t="shared" si="2"/>
        <v>378</v>
      </c>
      <c r="M46" s="265">
        <f t="shared" si="2"/>
        <v>387</v>
      </c>
      <c r="N46" s="265">
        <f t="shared" si="2"/>
        <v>397</v>
      </c>
      <c r="O46" s="1"/>
    </row>
    <row r="47" spans="1:15" s="53" customFormat="1" ht="15.75" x14ac:dyDescent="0.25">
      <c r="A47" s="14">
        <v>42370</v>
      </c>
      <c r="B47" s="264">
        <f t="shared" si="0"/>
        <v>182</v>
      </c>
      <c r="C47" s="265">
        <f t="shared" si="3"/>
        <v>190</v>
      </c>
      <c r="D47" s="265">
        <f t="shared" si="3"/>
        <v>198</v>
      </c>
      <c r="E47" s="265">
        <f t="shared" si="3"/>
        <v>207</v>
      </c>
      <c r="F47" s="265">
        <f t="shared" si="2"/>
        <v>215</v>
      </c>
      <c r="G47" s="265">
        <f t="shared" si="2"/>
        <v>224</v>
      </c>
      <c r="H47" s="265">
        <f t="shared" si="2"/>
        <v>232</v>
      </c>
      <c r="I47" s="265">
        <f t="shared" si="2"/>
        <v>241</v>
      </c>
      <c r="J47" s="265">
        <f t="shared" si="2"/>
        <v>250</v>
      </c>
      <c r="K47" s="265">
        <f t="shared" si="2"/>
        <v>259</v>
      </c>
      <c r="L47" s="265">
        <f t="shared" si="2"/>
        <v>267</v>
      </c>
      <c r="M47" s="265">
        <f t="shared" si="2"/>
        <v>276</v>
      </c>
      <c r="N47" s="265">
        <f t="shared" si="2"/>
        <v>285</v>
      </c>
      <c r="O47" s="1"/>
    </row>
    <row r="48" spans="1:15" s="53" customFormat="1" ht="15.75" x14ac:dyDescent="0.25">
      <c r="A48" s="14">
        <v>42736</v>
      </c>
      <c r="B48" s="264">
        <f t="shared" si="0"/>
        <v>87</v>
      </c>
      <c r="C48" s="265">
        <f t="shared" si="3"/>
        <v>95</v>
      </c>
      <c r="D48" s="265">
        <f t="shared" si="3"/>
        <v>102</v>
      </c>
      <c r="E48" s="265">
        <f t="shared" si="3"/>
        <v>110</v>
      </c>
      <c r="F48" s="265">
        <f t="shared" si="2"/>
        <v>118</v>
      </c>
      <c r="G48" s="265">
        <f t="shared" si="2"/>
        <v>126</v>
      </c>
      <c r="H48" s="265">
        <f t="shared" si="2"/>
        <v>134</v>
      </c>
      <c r="I48" s="265">
        <f t="shared" si="2"/>
        <v>142</v>
      </c>
      <c r="J48" s="265">
        <f t="shared" si="2"/>
        <v>150</v>
      </c>
      <c r="K48" s="265">
        <f t="shared" si="2"/>
        <v>158</v>
      </c>
      <c r="L48" s="265">
        <f t="shared" si="2"/>
        <v>166</v>
      </c>
      <c r="M48" s="265">
        <f t="shared" si="2"/>
        <v>174</v>
      </c>
      <c r="N48" s="265">
        <f t="shared" si="2"/>
        <v>182</v>
      </c>
      <c r="O48" s="1"/>
    </row>
    <row r="49" spans="1:15" s="53" customFormat="1" ht="15.75" x14ac:dyDescent="0.25">
      <c r="A49" s="268"/>
      <c r="B49" s="269"/>
      <c r="C49" s="270"/>
      <c r="D49" s="270"/>
      <c r="E49" s="270"/>
      <c r="F49" s="270"/>
      <c r="G49" s="270"/>
      <c r="H49" s="270"/>
      <c r="I49" s="270"/>
      <c r="J49" s="270"/>
      <c r="K49" s="270"/>
      <c r="L49" s="270"/>
      <c r="M49" s="270"/>
      <c r="N49" s="270"/>
      <c r="O49" s="1"/>
    </row>
    <row r="50" spans="1:15" s="54" customFormat="1" ht="15.75" x14ac:dyDescent="0.25">
      <c r="A50" s="271"/>
      <c r="B50" s="272"/>
      <c r="C50" s="273"/>
      <c r="D50" s="273"/>
      <c r="E50" s="273"/>
      <c r="F50" s="273"/>
      <c r="G50" s="273"/>
      <c r="H50" s="273"/>
      <c r="I50" s="273"/>
      <c r="J50" s="273"/>
      <c r="K50" s="273"/>
      <c r="L50" s="273"/>
      <c r="M50" s="273"/>
      <c r="N50" s="273"/>
      <c r="O50" s="274"/>
    </row>
    <row r="51" spans="1:15" s="35" customFormat="1" ht="15.75" hidden="1" x14ac:dyDescent="0.25">
      <c r="A51" s="50"/>
      <c r="B51" s="51"/>
      <c r="C51" s="52"/>
      <c r="D51" s="52"/>
      <c r="E51" s="52"/>
      <c r="F51" s="52"/>
      <c r="G51" s="52"/>
      <c r="H51" s="52"/>
      <c r="I51" s="52"/>
      <c r="J51" s="52"/>
      <c r="K51" s="52"/>
      <c r="L51" s="52"/>
      <c r="M51" s="52"/>
      <c r="N51" s="52"/>
    </row>
    <row r="52" spans="1:15" s="35" customFormat="1" ht="14.25" hidden="1" customHeight="1" x14ac:dyDescent="0.2"/>
    <row r="53" spans="1:15" s="35" customFormat="1" ht="14.25" hidden="1" customHeight="1" x14ac:dyDescent="0.2"/>
    <row r="54" spans="1:15" s="35" customFormat="1" ht="14.25" hidden="1" customHeight="1" x14ac:dyDescent="0.2"/>
    <row r="55" spans="1:15" s="35" customFormat="1" ht="14.25" hidden="1" customHeight="1" x14ac:dyDescent="0.2"/>
    <row r="56" spans="1:15" s="35" customFormat="1" ht="14.25" hidden="1" customHeight="1" x14ac:dyDescent="0.2"/>
    <row r="57" spans="1:15" s="35" customFormat="1" ht="14.25" hidden="1" customHeight="1" x14ac:dyDescent="0.2"/>
    <row r="58" spans="1:15" s="35" customFormat="1" ht="14.25" hidden="1" customHeight="1" x14ac:dyDescent="0.2"/>
    <row r="59" spans="1:15" s="35" customFormat="1" ht="14.25" hidden="1" customHeight="1" x14ac:dyDescent="0.2"/>
    <row r="60" spans="1:15" s="35" customFormat="1" ht="14.25" hidden="1" customHeight="1" x14ac:dyDescent="0.2"/>
    <row r="61" spans="1:15" s="35" customFormat="1" ht="14.25" hidden="1" customHeight="1" x14ac:dyDescent="0.2"/>
    <row r="62" spans="1:15" s="35" customFormat="1" ht="14.25" hidden="1" customHeight="1" x14ac:dyDescent="0.2"/>
    <row r="63" spans="1:15" s="35" customFormat="1" ht="14.25" hidden="1" customHeight="1" x14ac:dyDescent="0.2"/>
    <row r="64" spans="1:15" s="35" customFormat="1" ht="14.25" hidden="1" customHeight="1" x14ac:dyDescent="0.2">
      <c r="A64" s="35">
        <f>IF(D5=H109,2,3)</f>
        <v>3</v>
      </c>
      <c r="B64" s="35">
        <v>201315</v>
      </c>
      <c r="C64" s="35">
        <v>201310</v>
      </c>
    </row>
    <row r="65" spans="1:18" s="35" customFormat="1" ht="15" hidden="1" x14ac:dyDescent="0.2">
      <c r="E65" s="45" t="s">
        <v>0</v>
      </c>
      <c r="F65" s="45" t="s">
        <v>1</v>
      </c>
      <c r="G65" s="45" t="s">
        <v>2</v>
      </c>
      <c r="H65" s="45" t="s">
        <v>3</v>
      </c>
      <c r="I65" s="45" t="s">
        <v>4</v>
      </c>
      <c r="J65" s="45" t="s">
        <v>5</v>
      </c>
      <c r="K65" s="45" t="s">
        <v>6</v>
      </c>
      <c r="L65" s="45" t="s">
        <v>7</v>
      </c>
      <c r="M65" s="45" t="s">
        <v>8</v>
      </c>
      <c r="N65" s="45" t="s">
        <v>9</v>
      </c>
      <c r="O65" s="45" t="s">
        <v>10</v>
      </c>
      <c r="P65" s="45" t="s">
        <v>11</v>
      </c>
      <c r="Q65" s="45" t="s">
        <v>12</v>
      </c>
      <c r="R65" s="45" t="s">
        <v>13</v>
      </c>
    </row>
    <row r="66" spans="1:18" s="35" customFormat="1" ht="15" hidden="1" x14ac:dyDescent="0.2">
      <c r="A66" s="34">
        <v>29992</v>
      </c>
      <c r="B66" s="35">
        <f>'2017'!R137</f>
        <v>30829.765546706134</v>
      </c>
      <c r="C66" s="35">
        <f>'2017'!R195</f>
        <v>25324.787128608874</v>
      </c>
      <c r="E66" s="46">
        <v>29992</v>
      </c>
      <c r="F66" s="41">
        <f t="shared" ref="F66:F101" si="4">VLOOKUP(E66,$A$66:$C$104,$A$64,0)</f>
        <v>25324.787128608874</v>
      </c>
      <c r="G66" s="101">
        <f t="shared" ref="G66:G101" si="5">$F66+$D$5*0.7*1+$F66*$M$3*1/1200</f>
        <v>25515.391835291288</v>
      </c>
      <c r="H66" s="101">
        <f t="shared" ref="H66:H101" si="6">$F66+$D$5*0.7*2+($F66)*$M$3*2/1200+$D$5*0.7*$M$3/1200</f>
        <v>25706.0472919737</v>
      </c>
      <c r="I66" s="101">
        <f t="shared" ref="I66:I101" si="7">$F66+$D$5*0.7*3+($F66)*$M$3*3/1200+$D$5*0.7*2*$M$3/1200+$D$5*0.7*1*$M$3/1200</f>
        <v>25896.753498656115</v>
      </c>
      <c r="J66" s="101">
        <f t="shared" ref="J66:J101" si="8">$I66+$D$5*0.7*1+$I66*$M$4*1/1200</f>
        <v>26091.504961521372</v>
      </c>
      <c r="K66" s="101">
        <f t="shared" ref="K66:K101" si="9">$I66+$D$5*0.7*2+($I66)*$M$4*2/1200+$D$5*0.7*$M$4/1200</f>
        <v>26286.307174386628</v>
      </c>
      <c r="L66" s="101">
        <f t="shared" ref="L66:L101" si="10">$I66+$D$5*0.7*3+($I66)*$M$4*3/1200+$D$5*0.7*2*$M$4/1200+$D$5*0.7*1*$M$4/1200</f>
        <v>26481.160137251885</v>
      </c>
      <c r="M66" s="101">
        <f t="shared" ref="M66:M101" si="11">$L66+$D$5*0.7*1+$L66*$M$5*1/1200</f>
        <v>26680.148548246962</v>
      </c>
      <c r="N66" s="101">
        <f t="shared" ref="N66:N101" si="12">$L66+$D$5*0.7*2+($L66)*$M$5*2/1200+$D$5*0.7*$M$5/1200</f>
        <v>26879.187709242036</v>
      </c>
      <c r="O66" s="101">
        <f t="shared" ref="O66:O101" si="13">$L66+$D$5*0.7*3+($L66)*$M$5*3/1200+$D$5*0.7*2*$M$5/1200+$D$5*0.7*1*$M$5/1200</f>
        <v>27078.277620237113</v>
      </c>
      <c r="P66" s="101">
        <f>$O66+$D$5*0.7*1+$O66*$M$6*1/1200</f>
        <v>27281.595132983832</v>
      </c>
      <c r="Q66" s="101">
        <f>$O66+$D$5*0.7*2+($O66)*$M$6*2/1200+$D$5*0.7*$M$6/1200</f>
        <v>27484.963395730549</v>
      </c>
      <c r="R66" s="101">
        <f>$O66+$D$5*0.7*3+($O66)*$M$6*3/1200+$D$5*0.7*2*$M$6/1200+$D$5*0.7*1*$M$6/1200</f>
        <v>27688.382408477271</v>
      </c>
    </row>
    <row r="67" spans="1:18" s="35" customFormat="1" ht="15" hidden="1" x14ac:dyDescent="0.2">
      <c r="A67" s="34">
        <v>30326</v>
      </c>
      <c r="B67" s="35">
        <f>'2017'!R138</f>
        <v>28140.743654154223</v>
      </c>
      <c r="C67" s="35">
        <f>'2017'!R196</f>
        <v>22624.179159847186</v>
      </c>
      <c r="E67" s="46">
        <v>30326</v>
      </c>
      <c r="F67" s="41">
        <f t="shared" si="4"/>
        <v>22624.179159847186</v>
      </c>
      <c r="G67" s="101">
        <f t="shared" si="5"/>
        <v>22795.204458756078</v>
      </c>
      <c r="H67" s="101">
        <f t="shared" si="6"/>
        <v>22966.280507664967</v>
      </c>
      <c r="I67" s="101">
        <f t="shared" si="7"/>
        <v>23137.407306573863</v>
      </c>
      <c r="J67" s="101">
        <f t="shared" si="8"/>
        <v>23312.153509546522</v>
      </c>
      <c r="K67" s="101">
        <f t="shared" si="9"/>
        <v>23486.950462519184</v>
      </c>
      <c r="L67" s="101">
        <f t="shared" si="10"/>
        <v>23661.798165491844</v>
      </c>
      <c r="M67" s="101">
        <f t="shared" si="11"/>
        <v>23840.34620219166</v>
      </c>
      <c r="N67" s="101">
        <f t="shared" si="12"/>
        <v>24018.944988891475</v>
      </c>
      <c r="O67" s="101">
        <f t="shared" si="13"/>
        <v>24197.594525591292</v>
      </c>
      <c r="P67" s="101">
        <f t="shared" ref="P67:P104" si="14">$O67+$D$5*0.7*1+$O67*$M$6*1/1200</f>
        <v>24380.027085901827</v>
      </c>
      <c r="Q67" s="101">
        <f t="shared" ref="Q67:Q104" si="15">$O67+$D$5*0.7*2+($O67)*$M$6*2/1200+$D$5*0.7*$M$6/1200</f>
        <v>24562.510396212365</v>
      </c>
      <c r="R67" s="101">
        <f t="shared" ref="R67:R104" si="16">$O67+$D$5*0.7*3+($O67)*$M$6*3/1200+$D$5*0.7*2*$M$6/1200+$D$5*0.7*1*$M$6/1200</f>
        <v>24745.044456522901</v>
      </c>
    </row>
    <row r="68" spans="1:18" s="35" customFormat="1" ht="15" hidden="1" x14ac:dyDescent="0.2">
      <c r="A68" s="34">
        <v>30691</v>
      </c>
      <c r="B68" s="35">
        <f>'2017'!R139</f>
        <v>25729.007106408259</v>
      </c>
      <c r="C68" s="35">
        <f>'2017'!R197</f>
        <v>20215.783571649597</v>
      </c>
      <c r="E68" s="46">
        <v>30691</v>
      </c>
      <c r="F68" s="41">
        <f t="shared" si="4"/>
        <v>20215.783571649597</v>
      </c>
      <c r="G68" s="101">
        <f t="shared" si="5"/>
        <v>20369.348002544059</v>
      </c>
      <c r="H68" s="101">
        <f t="shared" si="6"/>
        <v>20522.963183438515</v>
      </c>
      <c r="I68" s="101">
        <f t="shared" si="7"/>
        <v>20676.629114332976</v>
      </c>
      <c r="J68" s="101">
        <f t="shared" si="8"/>
        <v>20833.534675411891</v>
      </c>
      <c r="K68" s="101">
        <f t="shared" si="9"/>
        <v>20990.490986490804</v>
      </c>
      <c r="L68" s="101">
        <f t="shared" si="10"/>
        <v>21147.498047569719</v>
      </c>
      <c r="M68" s="101">
        <f t="shared" si="11"/>
        <v>21307.817408414601</v>
      </c>
      <c r="N68" s="101">
        <f t="shared" si="12"/>
        <v>21468.187519259478</v>
      </c>
      <c r="O68" s="101">
        <f t="shared" si="13"/>
        <v>21628.608380104361</v>
      </c>
      <c r="P68" s="101">
        <f t="shared" si="14"/>
        <v>21792.415790860116</v>
      </c>
      <c r="Q68" s="101">
        <f t="shared" si="15"/>
        <v>21956.273951615873</v>
      </c>
      <c r="R68" s="101">
        <f t="shared" si="16"/>
        <v>22120.182862371628</v>
      </c>
    </row>
    <row r="69" spans="1:18" s="35" customFormat="1" ht="15" hidden="1" x14ac:dyDescent="0.2">
      <c r="A69" s="34">
        <v>31057</v>
      </c>
      <c r="B69" s="35">
        <f>'2017'!R140</f>
        <v>23557.460650581535</v>
      </c>
      <c r="C69" s="35">
        <f>'2017'!R198</f>
        <v>18032.438647515482</v>
      </c>
      <c r="E69" s="46">
        <v>31057</v>
      </c>
      <c r="F69" s="41">
        <f t="shared" si="4"/>
        <v>18032.438647515482</v>
      </c>
      <c r="G69" s="101">
        <f t="shared" si="5"/>
        <v>18170.173827709968</v>
      </c>
      <c r="H69" s="101">
        <f t="shared" si="6"/>
        <v>18307.959757904457</v>
      </c>
      <c r="I69" s="101">
        <f t="shared" si="7"/>
        <v>18445.796438098943</v>
      </c>
      <c r="J69" s="101">
        <f t="shared" si="8"/>
        <v>18586.528462275161</v>
      </c>
      <c r="K69" s="101">
        <f t="shared" si="9"/>
        <v>18727.311236451376</v>
      </c>
      <c r="L69" s="101">
        <f t="shared" si="10"/>
        <v>18868.144760627594</v>
      </c>
      <c r="M69" s="101">
        <f t="shared" si="11"/>
        <v>19011.938810142143</v>
      </c>
      <c r="N69" s="101">
        <f t="shared" si="12"/>
        <v>19155.783609656693</v>
      </c>
      <c r="O69" s="101">
        <f t="shared" si="13"/>
        <v>19299.679159171243</v>
      </c>
      <c r="P69" s="101">
        <f t="shared" si="14"/>
        <v>19446.601833075234</v>
      </c>
      <c r="Q69" s="101">
        <f t="shared" si="15"/>
        <v>19593.575256979224</v>
      </c>
      <c r="R69" s="101">
        <f t="shared" si="16"/>
        <v>19740.599430883216</v>
      </c>
    </row>
    <row r="70" spans="1:18" s="35" customFormat="1" ht="15" hidden="1" x14ac:dyDescent="0.2">
      <c r="A70" s="34">
        <v>31422</v>
      </c>
      <c r="B70" s="35">
        <f>'2017'!R141</f>
        <v>21587.813907607215</v>
      </c>
      <c r="C70" s="35">
        <f>'2017'!R199</f>
        <v>16082.392317541411</v>
      </c>
      <c r="E70" s="46">
        <v>31422</v>
      </c>
      <c r="F70" s="41">
        <f t="shared" si="4"/>
        <v>16082.392317541411</v>
      </c>
      <c r="G70" s="101">
        <f t="shared" si="5"/>
        <v>16205.989661843587</v>
      </c>
      <c r="H70" s="101">
        <f t="shared" si="6"/>
        <v>16329.637756145761</v>
      </c>
      <c r="I70" s="101">
        <f t="shared" si="7"/>
        <v>16453.336600447936</v>
      </c>
      <c r="J70" s="101">
        <f t="shared" si="8"/>
        <v>16579.623290801184</v>
      </c>
      <c r="K70" s="101">
        <f t="shared" si="9"/>
        <v>16705.960731154428</v>
      </c>
      <c r="L70" s="101">
        <f t="shared" si="10"/>
        <v>16832.348921507677</v>
      </c>
      <c r="M70" s="101">
        <f t="shared" si="11"/>
        <v>16961.383451188609</v>
      </c>
      <c r="N70" s="101">
        <f t="shared" si="12"/>
        <v>17090.468730869536</v>
      </c>
      <c r="O70" s="101">
        <f t="shared" si="13"/>
        <v>17219.604760550468</v>
      </c>
      <c r="P70" s="101">
        <f t="shared" si="14"/>
        <v>17351.446895064459</v>
      </c>
      <c r="Q70" s="101">
        <f t="shared" si="15"/>
        <v>17483.339779578448</v>
      </c>
      <c r="R70" s="101">
        <f t="shared" si="16"/>
        <v>17615.283414092439</v>
      </c>
    </row>
    <row r="71" spans="1:18" s="35" customFormat="1" ht="15" hidden="1" x14ac:dyDescent="0.2">
      <c r="A71" s="34">
        <v>31787</v>
      </c>
      <c r="B71" s="35">
        <f>'2017'!R142</f>
        <v>19874.702841871738</v>
      </c>
      <c r="C71" s="35">
        <f>'2017'!R200</f>
        <v>14332.652861341106</v>
      </c>
      <c r="E71" s="46">
        <v>31787</v>
      </c>
      <c r="F71" s="41">
        <f t="shared" si="4"/>
        <v>14332.652861341106</v>
      </c>
      <c r="G71" s="101">
        <f t="shared" si="5"/>
        <v>14443.564594585829</v>
      </c>
      <c r="H71" s="101">
        <f t="shared" si="6"/>
        <v>14554.527077830553</v>
      </c>
      <c r="I71" s="101">
        <f t="shared" si="7"/>
        <v>14665.540311075276</v>
      </c>
      <c r="J71" s="101">
        <f t="shared" si="8"/>
        <v>14778.865478330572</v>
      </c>
      <c r="K71" s="101">
        <f t="shared" si="9"/>
        <v>14892.241395585868</v>
      </c>
      <c r="L71" s="101">
        <f t="shared" si="10"/>
        <v>15005.668062841165</v>
      </c>
      <c r="M71" s="101">
        <f t="shared" si="11"/>
        <v>15121.459156296763</v>
      </c>
      <c r="N71" s="101">
        <f t="shared" si="12"/>
        <v>15237.300999752362</v>
      </c>
      <c r="O71" s="101">
        <f t="shared" si="13"/>
        <v>15353.193593207961</v>
      </c>
      <c r="P71" s="101">
        <f t="shared" si="14"/>
        <v>15471.504246758719</v>
      </c>
      <c r="Q71" s="101">
        <f t="shared" si="15"/>
        <v>15589.865650309477</v>
      </c>
      <c r="R71" s="101">
        <f t="shared" si="16"/>
        <v>15708.277803860236</v>
      </c>
    </row>
    <row r="72" spans="1:18" s="35" customFormat="1" ht="15" hidden="1" x14ac:dyDescent="0.2">
      <c r="A72" s="34">
        <v>32152</v>
      </c>
      <c r="B72" s="35">
        <f>'2017'!R143</f>
        <v>18309.949433789821</v>
      </c>
      <c r="C72" s="35">
        <f>'2017'!R201</f>
        <v>12783.220278914572</v>
      </c>
      <c r="E72" s="46">
        <v>32152</v>
      </c>
      <c r="F72" s="41">
        <f t="shared" si="4"/>
        <v>12783.220278914572</v>
      </c>
      <c r="G72" s="101">
        <f t="shared" si="5"/>
        <v>12882.898625936703</v>
      </c>
      <c r="H72" s="101">
        <f t="shared" si="6"/>
        <v>12982.627722958834</v>
      </c>
      <c r="I72" s="101">
        <f t="shared" si="7"/>
        <v>13082.407569980965</v>
      </c>
      <c r="J72" s="101">
        <f t="shared" si="8"/>
        <v>13184.255024863327</v>
      </c>
      <c r="K72" s="101">
        <f t="shared" si="9"/>
        <v>13286.153229745691</v>
      </c>
      <c r="L72" s="101">
        <f t="shared" si="10"/>
        <v>13388.102184628053</v>
      </c>
      <c r="M72" s="101">
        <f t="shared" si="11"/>
        <v>13492.165925466606</v>
      </c>
      <c r="N72" s="101">
        <f t="shared" si="12"/>
        <v>13596.280416305161</v>
      </c>
      <c r="O72" s="101">
        <f t="shared" si="13"/>
        <v>13700.445657143713</v>
      </c>
      <c r="P72" s="101">
        <f t="shared" si="14"/>
        <v>13806.773888158004</v>
      </c>
      <c r="Q72" s="101">
        <f t="shared" si="15"/>
        <v>13913.152869172298</v>
      </c>
      <c r="R72" s="101">
        <f t="shared" si="16"/>
        <v>14019.58260018659</v>
      </c>
    </row>
    <row r="73" spans="1:18" s="35" customFormat="1" ht="15" hidden="1" x14ac:dyDescent="0.2">
      <c r="A73" s="34">
        <v>32518</v>
      </c>
      <c r="B73" s="35">
        <f>'2017'!R144</f>
        <v>16903.350887168774</v>
      </c>
      <c r="C73" s="35">
        <f>'2017'!R202</f>
        <v>11370.467680945438</v>
      </c>
      <c r="E73" s="46">
        <v>32518</v>
      </c>
      <c r="F73" s="41">
        <f t="shared" si="4"/>
        <v>11370.467680945438</v>
      </c>
      <c r="G73" s="101">
        <f t="shared" si="5"/>
        <v>11459.903571632292</v>
      </c>
      <c r="H73" s="101">
        <f t="shared" si="6"/>
        <v>11549.390212319147</v>
      </c>
      <c r="I73" s="101">
        <f t="shared" si="7"/>
        <v>11638.927603006003</v>
      </c>
      <c r="J73" s="101">
        <f t="shared" si="8"/>
        <v>11730.309828127796</v>
      </c>
      <c r="K73" s="101">
        <f t="shared" si="9"/>
        <v>11821.74280324959</v>
      </c>
      <c r="L73" s="101">
        <f t="shared" si="10"/>
        <v>11913.226528371384</v>
      </c>
      <c r="M73" s="101">
        <f t="shared" si="11"/>
        <v>12006.597420702077</v>
      </c>
      <c r="N73" s="101">
        <f t="shared" si="12"/>
        <v>12100.019063032769</v>
      </c>
      <c r="O73" s="101">
        <f t="shared" si="13"/>
        <v>12193.491455363463</v>
      </c>
      <c r="P73" s="101">
        <f t="shared" si="14"/>
        <v>12288.894268414848</v>
      </c>
      <c r="Q73" s="101">
        <f t="shared" si="15"/>
        <v>12384.347831466233</v>
      </c>
      <c r="R73" s="101">
        <f t="shared" si="16"/>
        <v>12479.852144517619</v>
      </c>
    </row>
    <row r="74" spans="1:18" s="35" customFormat="1" ht="15" hidden="1" x14ac:dyDescent="0.2">
      <c r="A74" s="34">
        <v>32874</v>
      </c>
      <c r="B74" s="35">
        <f>'2017'!R145</f>
        <v>16581.442762071416</v>
      </c>
      <c r="C74" s="35">
        <f>'2017'!R203</f>
        <v>11039.372201354676</v>
      </c>
      <c r="E74" s="46">
        <v>32874</v>
      </c>
      <c r="F74" s="41">
        <f t="shared" si="4"/>
        <v>11039.372201354676</v>
      </c>
      <c r="G74" s="101">
        <f t="shared" si="5"/>
        <v>11126.407649814497</v>
      </c>
      <c r="H74" s="101">
        <f t="shared" si="6"/>
        <v>11213.493848274318</v>
      </c>
      <c r="I74" s="101">
        <f t="shared" si="7"/>
        <v>11300.630796734142</v>
      </c>
      <c r="J74" s="101">
        <f t="shared" si="8"/>
        <v>11389.560370010464</v>
      </c>
      <c r="K74" s="101">
        <f t="shared" si="9"/>
        <v>11478.540693286786</v>
      </c>
      <c r="L74" s="101">
        <f t="shared" si="10"/>
        <v>11567.571766563111</v>
      </c>
      <c r="M74" s="101">
        <f t="shared" si="11"/>
        <v>11658.436661870694</v>
      </c>
      <c r="N74" s="101">
        <f t="shared" si="12"/>
        <v>11749.352307178277</v>
      </c>
      <c r="O74" s="101">
        <f t="shared" si="13"/>
        <v>11840.31870248586</v>
      </c>
      <c r="P74" s="101">
        <f t="shared" si="14"/>
        <v>11933.161013078883</v>
      </c>
      <c r="Q74" s="101">
        <f t="shared" si="15"/>
        <v>12026.054073671905</v>
      </c>
      <c r="R74" s="101">
        <f t="shared" si="16"/>
        <v>12118.997884264929</v>
      </c>
    </row>
    <row r="75" spans="1:18" s="35" customFormat="1" ht="15" hidden="1" x14ac:dyDescent="0.2">
      <c r="A75" s="34">
        <v>33239</v>
      </c>
      <c r="B75" s="35">
        <f>'2017'!R146</f>
        <v>14760.562454455512</v>
      </c>
      <c r="C75" s="35">
        <f>'2017'!R204</f>
        <v>9826.9264771593116</v>
      </c>
      <c r="E75" s="46">
        <v>33239</v>
      </c>
      <c r="F75" s="41">
        <f t="shared" si="4"/>
        <v>9826.9264771593116</v>
      </c>
      <c r="G75" s="101">
        <f t="shared" si="5"/>
        <v>9905.1716941187169</v>
      </c>
      <c r="H75" s="101">
        <f t="shared" si="6"/>
        <v>9983.4676610781225</v>
      </c>
      <c r="I75" s="101">
        <f t="shared" si="7"/>
        <v>10061.814378037529</v>
      </c>
      <c r="J75" s="101">
        <f t="shared" si="8"/>
        <v>10141.762532278301</v>
      </c>
      <c r="K75" s="101">
        <f t="shared" si="9"/>
        <v>10221.761436519073</v>
      </c>
      <c r="L75" s="101">
        <f t="shared" si="10"/>
        <v>10301.811090759846</v>
      </c>
      <c r="M75" s="101">
        <f t="shared" si="11"/>
        <v>10383.499221167855</v>
      </c>
      <c r="N75" s="101">
        <f t="shared" si="12"/>
        <v>10465.238101575864</v>
      </c>
      <c r="O75" s="101">
        <f t="shared" si="13"/>
        <v>10547.027731983873</v>
      </c>
      <c r="P75" s="101">
        <f t="shared" si="14"/>
        <v>10630.493683040757</v>
      </c>
      <c r="Q75" s="101">
        <f t="shared" si="15"/>
        <v>10714.010384097639</v>
      </c>
      <c r="R75" s="101">
        <f t="shared" si="16"/>
        <v>10797.577835154523</v>
      </c>
    </row>
    <row r="76" spans="1:18" s="35" customFormat="1" ht="15" hidden="1" x14ac:dyDescent="0.2">
      <c r="A76" s="34">
        <v>33604</v>
      </c>
      <c r="B76" s="35">
        <f>'2017'!R147</f>
        <v>13142.624225705333</v>
      </c>
      <c r="C76" s="35">
        <f>'2017'!R205</f>
        <v>8742.9128073247703</v>
      </c>
      <c r="E76" s="46">
        <v>33604</v>
      </c>
      <c r="F76" s="41">
        <f t="shared" si="4"/>
        <v>8742.9128073247703</v>
      </c>
      <c r="G76" s="101">
        <f t="shared" si="5"/>
        <v>8813.2989251778745</v>
      </c>
      <c r="H76" s="101">
        <f t="shared" si="6"/>
        <v>8883.735793030979</v>
      </c>
      <c r="I76" s="101">
        <f t="shared" si="7"/>
        <v>8954.2234108840858</v>
      </c>
      <c r="J76" s="101">
        <f t="shared" si="8"/>
        <v>9026.1415306129948</v>
      </c>
      <c r="K76" s="101">
        <f t="shared" si="9"/>
        <v>9098.1104003419059</v>
      </c>
      <c r="L76" s="101">
        <f t="shared" si="10"/>
        <v>9170.1300200708156</v>
      </c>
      <c r="M76" s="101">
        <f t="shared" si="11"/>
        <v>9243.6134627163283</v>
      </c>
      <c r="N76" s="101">
        <f t="shared" si="12"/>
        <v>9317.1476553618431</v>
      </c>
      <c r="O76" s="101">
        <f t="shared" si="13"/>
        <v>9390.7325980073565</v>
      </c>
      <c r="P76" s="101">
        <f t="shared" si="14"/>
        <v>9465.8154093429093</v>
      </c>
      <c r="Q76" s="101">
        <f t="shared" si="15"/>
        <v>9540.9489706784643</v>
      </c>
      <c r="R76" s="101">
        <f t="shared" si="16"/>
        <v>9616.1332820140178</v>
      </c>
    </row>
    <row r="77" spans="1:18" s="35" customFormat="1" ht="15" hidden="1" x14ac:dyDescent="0.2">
      <c r="A77" s="34">
        <v>33970</v>
      </c>
      <c r="B77" s="35">
        <f>'2017'!R148</f>
        <v>11696.836863855046</v>
      </c>
      <c r="C77" s="35">
        <f>'2017'!R206</f>
        <v>7790.8660190353166</v>
      </c>
      <c r="E77" s="46">
        <v>33970</v>
      </c>
      <c r="F77" s="41">
        <f t="shared" si="4"/>
        <v>7790.8660190353166</v>
      </c>
      <c r="G77" s="101">
        <f t="shared" si="5"/>
        <v>7854.3497976733224</v>
      </c>
      <c r="H77" s="101">
        <f t="shared" si="6"/>
        <v>7917.8843263113295</v>
      </c>
      <c r="I77" s="101">
        <f t="shared" si="7"/>
        <v>7981.469604949335</v>
      </c>
      <c r="J77" s="101">
        <f t="shared" si="8"/>
        <v>8046.3352595852175</v>
      </c>
      <c r="K77" s="101">
        <f t="shared" si="9"/>
        <v>8111.2516642211003</v>
      </c>
      <c r="L77" s="101">
        <f t="shared" si="10"/>
        <v>8176.2188188569835</v>
      </c>
      <c r="M77" s="101">
        <f t="shared" si="11"/>
        <v>8242.4964052936957</v>
      </c>
      <c r="N77" s="101">
        <f t="shared" si="12"/>
        <v>8308.8247417304101</v>
      </c>
      <c r="O77" s="101">
        <f t="shared" si="13"/>
        <v>8375.203828167123</v>
      </c>
      <c r="P77" s="101">
        <f t="shared" si="14"/>
        <v>8442.924055921334</v>
      </c>
      <c r="Q77" s="101">
        <f t="shared" si="15"/>
        <v>8510.6950336755472</v>
      </c>
      <c r="R77" s="101">
        <f t="shared" si="16"/>
        <v>8578.5167614297588</v>
      </c>
    </row>
    <row r="78" spans="1:18" s="35" customFormat="1" ht="15" hidden="1" x14ac:dyDescent="0.2">
      <c r="A78" s="34">
        <v>34335</v>
      </c>
      <c r="B78" s="35">
        <f>'2017'!R149</f>
        <v>10414.802765641229</v>
      </c>
      <c r="C78" s="35">
        <f>'2017'!R207</f>
        <v>6933.0812889923372</v>
      </c>
      <c r="E78" s="46">
        <v>34335</v>
      </c>
      <c r="F78" s="41">
        <f t="shared" si="4"/>
        <v>6933.0812889923372</v>
      </c>
      <c r="G78" s="101">
        <f t="shared" si="5"/>
        <v>6990.3461283375318</v>
      </c>
      <c r="H78" s="101">
        <f t="shared" si="6"/>
        <v>7047.6617176827267</v>
      </c>
      <c r="I78" s="101">
        <f t="shared" si="7"/>
        <v>7105.028057027921</v>
      </c>
      <c r="J78" s="101">
        <f t="shared" si="8"/>
        <v>7163.5395104413737</v>
      </c>
      <c r="K78" s="101">
        <f t="shared" si="9"/>
        <v>7222.1017138548259</v>
      </c>
      <c r="L78" s="101">
        <f t="shared" si="10"/>
        <v>7280.7146672682784</v>
      </c>
      <c r="M78" s="101">
        <f t="shared" si="11"/>
        <v>7340.4998486059731</v>
      </c>
      <c r="N78" s="101">
        <f t="shared" si="12"/>
        <v>7400.335779943669</v>
      </c>
      <c r="O78" s="101">
        <f t="shared" si="13"/>
        <v>7460.2224612813634</v>
      </c>
      <c r="P78" s="101">
        <f t="shared" si="14"/>
        <v>7521.3090741256528</v>
      </c>
      <c r="Q78" s="101">
        <f t="shared" si="15"/>
        <v>7582.4464369699435</v>
      </c>
      <c r="R78" s="101">
        <f t="shared" si="16"/>
        <v>7643.6345498142327</v>
      </c>
    </row>
    <row r="79" spans="1:18" s="35" customFormat="1" ht="15" hidden="1" x14ac:dyDescent="0.2">
      <c r="A79" s="34">
        <v>34700</v>
      </c>
      <c r="B79" s="35">
        <f>'2017'!R150</f>
        <v>9278.3271239931801</v>
      </c>
      <c r="C79" s="35">
        <f>'2017'!R208</f>
        <v>6181.3413744766513</v>
      </c>
      <c r="E79" s="46">
        <v>34700</v>
      </c>
      <c r="F79" s="41">
        <f t="shared" si="4"/>
        <v>6181.3413744766513</v>
      </c>
      <c r="G79" s="101">
        <f t="shared" si="5"/>
        <v>6233.1560994416068</v>
      </c>
      <c r="H79" s="101">
        <f t="shared" si="6"/>
        <v>6285.0215744065626</v>
      </c>
      <c r="I79" s="101">
        <f t="shared" si="7"/>
        <v>6336.9377993715188</v>
      </c>
      <c r="J79" s="101">
        <f t="shared" si="8"/>
        <v>6389.8805984169621</v>
      </c>
      <c r="K79" s="101">
        <f t="shared" si="9"/>
        <v>6442.8741474624057</v>
      </c>
      <c r="L79" s="101">
        <f t="shared" si="10"/>
        <v>6495.9184465078497</v>
      </c>
      <c r="M79" s="101">
        <f t="shared" si="11"/>
        <v>6550.0138552450317</v>
      </c>
      <c r="N79" s="101">
        <f t="shared" si="12"/>
        <v>6604.160013982214</v>
      </c>
      <c r="O79" s="101">
        <f t="shared" si="13"/>
        <v>6658.3569227193957</v>
      </c>
      <c r="P79" s="101">
        <f t="shared" si="14"/>
        <v>6713.6300104091115</v>
      </c>
      <c r="Q79" s="101">
        <f t="shared" si="15"/>
        <v>6768.9538480988276</v>
      </c>
      <c r="R79" s="101">
        <f t="shared" si="16"/>
        <v>6824.3284357885423</v>
      </c>
    </row>
    <row r="80" spans="1:18" s="35" customFormat="1" ht="15" hidden="1" x14ac:dyDescent="0.2">
      <c r="A80" s="34">
        <v>35065</v>
      </c>
      <c r="B80" s="35">
        <f>'2017'!R151</f>
        <v>8273.4139334718784</v>
      </c>
      <c r="C80" s="35">
        <f>'2017'!R209</f>
        <v>5509.7242094704734</v>
      </c>
      <c r="E80" s="46">
        <v>35065</v>
      </c>
      <c r="F80" s="41">
        <f t="shared" si="4"/>
        <v>5509.7242094704734</v>
      </c>
      <c r="G80" s="101">
        <f t="shared" si="5"/>
        <v>5556.6697099891344</v>
      </c>
      <c r="H80" s="101">
        <f t="shared" si="6"/>
        <v>5603.6659605077957</v>
      </c>
      <c r="I80" s="101">
        <f t="shared" si="7"/>
        <v>5650.7129610264565</v>
      </c>
      <c r="J80" s="101">
        <f t="shared" si="8"/>
        <v>5698.680629993898</v>
      </c>
      <c r="K80" s="101">
        <f t="shared" si="9"/>
        <v>5746.6990489613408</v>
      </c>
      <c r="L80" s="101">
        <f t="shared" si="10"/>
        <v>5794.7682179287822</v>
      </c>
      <c r="M80" s="101">
        <f t="shared" si="11"/>
        <v>5843.7802875087655</v>
      </c>
      <c r="N80" s="101">
        <f t="shared" si="12"/>
        <v>5892.84310708875</v>
      </c>
      <c r="O80" s="101">
        <f t="shared" si="13"/>
        <v>5941.9566766687331</v>
      </c>
      <c r="P80" s="101">
        <f t="shared" si="14"/>
        <v>5992.0358625745812</v>
      </c>
      <c r="Q80" s="101">
        <f t="shared" si="15"/>
        <v>6042.1657984804297</v>
      </c>
      <c r="R80" s="101">
        <f t="shared" si="16"/>
        <v>6092.3464843862785</v>
      </c>
    </row>
    <row r="81" spans="1:18" s="35" customFormat="1" ht="15" hidden="1" x14ac:dyDescent="0.2">
      <c r="A81" s="34">
        <v>35431</v>
      </c>
      <c r="B81" s="35">
        <f>'2017'!R152</f>
        <v>7366.4727810236773</v>
      </c>
      <c r="C81" s="35">
        <f>'2017'!R210</f>
        <v>4906.4470366929945</v>
      </c>
      <c r="E81" s="46">
        <v>35431</v>
      </c>
      <c r="F81" s="41">
        <f t="shared" si="4"/>
        <v>4906.4470366929945</v>
      </c>
      <c r="G81" s="101">
        <f t="shared" si="5"/>
        <v>4949.0187777090187</v>
      </c>
      <c r="H81" s="101">
        <f t="shared" si="6"/>
        <v>4991.6412687250431</v>
      </c>
      <c r="I81" s="101">
        <f t="shared" si="7"/>
        <v>5034.314509741067</v>
      </c>
      <c r="J81" s="101">
        <f t="shared" si="8"/>
        <v>5077.8132899366901</v>
      </c>
      <c r="K81" s="101">
        <f t="shared" si="9"/>
        <v>5121.3628201323127</v>
      </c>
      <c r="L81" s="101">
        <f t="shared" si="10"/>
        <v>5164.9631003279355</v>
      </c>
      <c r="M81" s="101">
        <f t="shared" si="11"/>
        <v>5209.4090828053131</v>
      </c>
      <c r="N81" s="101">
        <f t="shared" si="12"/>
        <v>5253.905815282691</v>
      </c>
      <c r="O81" s="101">
        <f t="shared" si="13"/>
        <v>5298.4532977600684</v>
      </c>
      <c r="P81" s="101">
        <f t="shared" si="14"/>
        <v>5343.867084168829</v>
      </c>
      <c r="Q81" s="101">
        <f t="shared" si="15"/>
        <v>5389.33162057759</v>
      </c>
      <c r="R81" s="101">
        <f t="shared" si="16"/>
        <v>5434.8469069863504</v>
      </c>
    </row>
    <row r="82" spans="1:18" s="35" customFormat="1" ht="15" hidden="1" x14ac:dyDescent="0.2">
      <c r="A82" s="34">
        <v>35796</v>
      </c>
      <c r="B82" s="35">
        <f>'2017'!R153</f>
        <v>6568.7004709997991</v>
      </c>
      <c r="C82" s="35">
        <f>'2017'!R211</f>
        <v>4377.4012347846201</v>
      </c>
      <c r="E82" s="46">
        <v>35796</v>
      </c>
      <c r="F82" s="41">
        <f t="shared" si="4"/>
        <v>4377.4012347846201</v>
      </c>
      <c r="G82" s="101">
        <f t="shared" si="5"/>
        <v>4416.1373937368089</v>
      </c>
      <c r="H82" s="101">
        <f t="shared" si="6"/>
        <v>4454.9243026889972</v>
      </c>
      <c r="I82" s="101">
        <f t="shared" si="7"/>
        <v>4493.7619616411857</v>
      </c>
      <c r="J82" s="101">
        <f t="shared" si="8"/>
        <v>4533.3417358630841</v>
      </c>
      <c r="K82" s="101">
        <f t="shared" si="9"/>
        <v>4572.9722600849836</v>
      </c>
      <c r="L82" s="101">
        <f t="shared" si="10"/>
        <v>4612.6535343068817</v>
      </c>
      <c r="M82" s="101">
        <f t="shared" si="11"/>
        <v>4653.0952724306062</v>
      </c>
      <c r="N82" s="101">
        <f t="shared" si="12"/>
        <v>4693.5877605543319</v>
      </c>
      <c r="O82" s="101">
        <f t="shared" si="13"/>
        <v>4734.1309986780561</v>
      </c>
      <c r="P82" s="101">
        <f t="shared" si="14"/>
        <v>4775.4534484184724</v>
      </c>
      <c r="Q82" s="101">
        <f t="shared" si="15"/>
        <v>4816.826648158888</v>
      </c>
      <c r="R82" s="101">
        <f t="shared" si="16"/>
        <v>4858.250597899304</v>
      </c>
    </row>
    <row r="83" spans="1:18" s="35" customFormat="1" ht="15" hidden="1" x14ac:dyDescent="0.2">
      <c r="A83" s="34">
        <v>36161</v>
      </c>
      <c r="B83" s="35">
        <f>'2017'!R154</f>
        <v>5864.7013974173278</v>
      </c>
      <c r="C83" s="35">
        <f>'2017'!R212</f>
        <v>3903.7343920960511</v>
      </c>
      <c r="E83" s="46">
        <v>36161</v>
      </c>
      <c r="F83" s="41">
        <f t="shared" si="4"/>
        <v>3903.7343920960511</v>
      </c>
      <c r="G83" s="101">
        <f t="shared" si="5"/>
        <v>3939.0364664387475</v>
      </c>
      <c r="H83" s="101">
        <f t="shared" si="6"/>
        <v>3974.3892907814438</v>
      </c>
      <c r="I83" s="101">
        <f t="shared" si="7"/>
        <v>4009.7928651241405</v>
      </c>
      <c r="J83" s="101">
        <f t="shared" si="8"/>
        <v>4045.8638633962905</v>
      </c>
      <c r="K83" s="101">
        <f t="shared" si="9"/>
        <v>4081.9856116684405</v>
      </c>
      <c r="L83" s="101">
        <f t="shared" si="10"/>
        <v>4118.1581099405903</v>
      </c>
      <c r="M83" s="101">
        <f t="shared" si="11"/>
        <v>4155.0147562376596</v>
      </c>
      <c r="N83" s="101">
        <f t="shared" si="12"/>
        <v>4191.9221525347293</v>
      </c>
      <c r="O83" s="101">
        <f t="shared" si="13"/>
        <v>4228.8802988317984</v>
      </c>
      <c r="P83" s="101">
        <f t="shared" si="14"/>
        <v>4266.5396809983285</v>
      </c>
      <c r="Q83" s="101">
        <f t="shared" si="15"/>
        <v>4304.2498131648599</v>
      </c>
      <c r="R83" s="101">
        <f t="shared" si="16"/>
        <v>4342.0106953313898</v>
      </c>
    </row>
    <row r="84" spans="1:18" s="35" customFormat="1" ht="15" hidden="1" x14ac:dyDescent="0.2">
      <c r="A84" s="34">
        <v>36526</v>
      </c>
      <c r="B84" s="35">
        <f>'2017'!R155</f>
        <v>5227.8831499421303</v>
      </c>
      <c r="C84" s="35">
        <f>'2017'!R213</f>
        <v>3491.3378872676967</v>
      </c>
      <c r="E84" s="46">
        <v>36526</v>
      </c>
      <c r="F84" s="41">
        <f t="shared" si="4"/>
        <v>3491.3378872676967</v>
      </c>
      <c r="G84" s="101">
        <f t="shared" si="5"/>
        <v>3523.6500869503875</v>
      </c>
      <c r="H84" s="101">
        <f t="shared" si="6"/>
        <v>3556.0130366330782</v>
      </c>
      <c r="I84" s="101">
        <f t="shared" si="7"/>
        <v>3588.4267363157692</v>
      </c>
      <c r="J84" s="101">
        <f t="shared" si="8"/>
        <v>3621.4428301540584</v>
      </c>
      <c r="K84" s="101">
        <f t="shared" si="9"/>
        <v>3654.5096739923479</v>
      </c>
      <c r="L84" s="101">
        <f t="shared" si="10"/>
        <v>3687.6272678306373</v>
      </c>
      <c r="M84" s="101">
        <f t="shared" si="11"/>
        <v>3721.3625655224096</v>
      </c>
      <c r="N84" s="101">
        <f t="shared" si="12"/>
        <v>3755.1486132141813</v>
      </c>
      <c r="O84" s="101">
        <f t="shared" si="13"/>
        <v>3788.9854109059538</v>
      </c>
      <c r="P84" s="101">
        <f t="shared" si="14"/>
        <v>3823.4555551350218</v>
      </c>
      <c r="Q84" s="101">
        <f t="shared" si="15"/>
        <v>3857.9764493640901</v>
      </c>
      <c r="R84" s="101">
        <f t="shared" si="16"/>
        <v>3892.5480935931582</v>
      </c>
    </row>
    <row r="85" spans="1:18" s="35" customFormat="1" ht="15" hidden="1" x14ac:dyDescent="0.2">
      <c r="A85" s="34">
        <v>36892</v>
      </c>
      <c r="B85" s="35">
        <f>'2017'!R156</f>
        <v>4672.2417340132215</v>
      </c>
      <c r="C85" s="35">
        <f>'2017'!R214</f>
        <v>3115.4679300098519</v>
      </c>
      <c r="E85" s="46">
        <v>36892</v>
      </c>
      <c r="F85" s="41">
        <f t="shared" si="4"/>
        <v>3115.4679300098519</v>
      </c>
      <c r="G85" s="101">
        <f t="shared" si="5"/>
        <v>3145.0550725024232</v>
      </c>
      <c r="H85" s="101">
        <f t="shared" si="6"/>
        <v>3174.6929649949948</v>
      </c>
      <c r="I85" s="101">
        <f t="shared" si="7"/>
        <v>3204.3816074875663</v>
      </c>
      <c r="J85" s="101">
        <f t="shared" si="8"/>
        <v>3234.6133741418512</v>
      </c>
      <c r="K85" s="101">
        <f t="shared" si="9"/>
        <v>3264.895890796136</v>
      </c>
      <c r="L85" s="101">
        <f t="shared" si="10"/>
        <v>3295.2291574504211</v>
      </c>
      <c r="M85" s="101">
        <f t="shared" si="11"/>
        <v>3326.1195688419366</v>
      </c>
      <c r="N85" s="101">
        <f t="shared" si="12"/>
        <v>3357.060730233452</v>
      </c>
      <c r="O85" s="101">
        <f t="shared" si="13"/>
        <v>3388.0526416249677</v>
      </c>
      <c r="P85" s="101">
        <f t="shared" si="14"/>
        <v>3419.6160232767488</v>
      </c>
      <c r="Q85" s="101">
        <f t="shared" si="15"/>
        <v>3451.2301549285298</v>
      </c>
      <c r="R85" s="101">
        <f t="shared" si="16"/>
        <v>3482.8950365803107</v>
      </c>
    </row>
    <row r="86" spans="1:18" s="35" customFormat="1" ht="15" hidden="1" x14ac:dyDescent="0.2">
      <c r="A86" s="34">
        <v>37257</v>
      </c>
      <c r="B86" s="35">
        <f>'2017'!R157</f>
        <v>4176.7831414720777</v>
      </c>
      <c r="C86" s="35">
        <f>'2017'!R215</f>
        <v>2784.3724504190882</v>
      </c>
      <c r="E86" s="46">
        <v>37257</v>
      </c>
      <c r="F86" s="41">
        <f t="shared" si="4"/>
        <v>2784.3724504190882</v>
      </c>
      <c r="G86" s="101">
        <f t="shared" si="5"/>
        <v>2811.5591506846267</v>
      </c>
      <c r="H86" s="101">
        <f t="shared" si="6"/>
        <v>2838.7966009501647</v>
      </c>
      <c r="I86" s="101">
        <f t="shared" si="7"/>
        <v>2866.0848012157035</v>
      </c>
      <c r="J86" s="101">
        <f t="shared" si="8"/>
        <v>2893.8639160245175</v>
      </c>
      <c r="K86" s="101">
        <f t="shared" si="9"/>
        <v>2921.6937808333309</v>
      </c>
      <c r="L86" s="101">
        <f t="shared" si="10"/>
        <v>2949.5743956421452</v>
      </c>
      <c r="M86" s="101">
        <f t="shared" si="11"/>
        <v>2977.9588100105507</v>
      </c>
      <c r="N86" s="101">
        <f t="shared" si="12"/>
        <v>3006.393974378956</v>
      </c>
      <c r="O86" s="101">
        <f t="shared" si="13"/>
        <v>3034.8798887473617</v>
      </c>
      <c r="P86" s="101">
        <f t="shared" si="14"/>
        <v>3063.88276794078</v>
      </c>
      <c r="Q86" s="101">
        <f t="shared" si="15"/>
        <v>3092.9363971341982</v>
      </c>
      <c r="R86" s="101">
        <f t="shared" si="16"/>
        <v>3122.0407763276171</v>
      </c>
    </row>
    <row r="87" spans="1:18" s="35" customFormat="1" ht="15" hidden="1" x14ac:dyDescent="0.2">
      <c r="A87" s="34">
        <v>37622</v>
      </c>
      <c r="B87" s="35">
        <f>'2017'!R158</f>
        <v>3720.513364160176</v>
      </c>
      <c r="C87" s="35">
        <f>'2017'!R216</f>
        <v>2481.5555883022676</v>
      </c>
      <c r="E87" s="46">
        <v>37622</v>
      </c>
      <c r="F87" s="41">
        <f t="shared" si="4"/>
        <v>2481.5555883022676</v>
      </c>
      <c r="G87" s="101">
        <f t="shared" si="5"/>
        <v>2506.5468663174588</v>
      </c>
      <c r="H87" s="101">
        <f t="shared" si="6"/>
        <v>2531.5888943326504</v>
      </c>
      <c r="I87" s="101">
        <f t="shared" si="7"/>
        <v>2556.6816723478419</v>
      </c>
      <c r="J87" s="101">
        <f t="shared" si="8"/>
        <v>2582.2176144723635</v>
      </c>
      <c r="K87" s="101">
        <f t="shared" si="9"/>
        <v>2607.8043065968855</v>
      </c>
      <c r="L87" s="101">
        <f t="shared" si="10"/>
        <v>2633.4417487214077</v>
      </c>
      <c r="M87" s="101">
        <f t="shared" si="11"/>
        <v>2659.5342013996378</v>
      </c>
      <c r="N87" s="101">
        <f t="shared" si="12"/>
        <v>2685.6774040778682</v>
      </c>
      <c r="O87" s="101">
        <f t="shared" si="13"/>
        <v>2711.8713567560985</v>
      </c>
      <c r="P87" s="101">
        <f t="shared" si="14"/>
        <v>2738.5324240925802</v>
      </c>
      <c r="Q87" s="101">
        <f t="shared" si="15"/>
        <v>2765.2442414290617</v>
      </c>
      <c r="R87" s="101">
        <f t="shared" si="16"/>
        <v>2792.0068087655436</v>
      </c>
    </row>
    <row r="88" spans="1:18" s="35" customFormat="1" ht="15" hidden="1" x14ac:dyDescent="0.2">
      <c r="A88" s="34">
        <v>37987</v>
      </c>
      <c r="B88" s="35">
        <f>'2017'!R159</f>
        <v>3312.3808894294675</v>
      </c>
      <c r="C88" s="35">
        <f>'2017'!R217</f>
        <v>2207.0173436593918</v>
      </c>
      <c r="E88" s="46">
        <v>37987</v>
      </c>
      <c r="F88" s="41">
        <f t="shared" si="4"/>
        <v>2207.0173436593918</v>
      </c>
      <c r="G88" s="101">
        <f t="shared" si="5"/>
        <v>2230.0182194009226</v>
      </c>
      <c r="H88" s="101">
        <f t="shared" si="6"/>
        <v>2253.0698451424528</v>
      </c>
      <c r="I88" s="101">
        <f t="shared" si="7"/>
        <v>2276.1722208839838</v>
      </c>
      <c r="J88" s="101">
        <f t="shared" si="8"/>
        <v>2299.6744694853928</v>
      </c>
      <c r="K88" s="101">
        <f t="shared" si="9"/>
        <v>2323.2274680868013</v>
      </c>
      <c r="L88" s="101">
        <f t="shared" si="10"/>
        <v>2346.8312166882106</v>
      </c>
      <c r="M88" s="101">
        <f t="shared" si="11"/>
        <v>2370.8457430092003</v>
      </c>
      <c r="N88" s="101">
        <f t="shared" si="12"/>
        <v>2394.9110193301894</v>
      </c>
      <c r="O88" s="101">
        <f t="shared" si="13"/>
        <v>2419.0270456511794</v>
      </c>
      <c r="P88" s="101">
        <f t="shared" si="14"/>
        <v>2443.5649917321502</v>
      </c>
      <c r="Q88" s="101">
        <f t="shared" si="15"/>
        <v>2468.1536878131215</v>
      </c>
      <c r="R88" s="101">
        <f t="shared" si="16"/>
        <v>2492.7931338940925</v>
      </c>
    </row>
    <row r="89" spans="1:18" s="35" customFormat="1" ht="15" hidden="1" x14ac:dyDescent="0.2">
      <c r="A89" s="34">
        <v>38353</v>
      </c>
      <c r="B89" s="35">
        <f>'2017'!R160</f>
        <v>2932.2639462451357</v>
      </c>
      <c r="C89" s="35">
        <f>'2017'!R218</f>
        <v>1953.6880621219732</v>
      </c>
      <c r="E89" s="46">
        <v>38353</v>
      </c>
      <c r="F89" s="41">
        <f t="shared" si="4"/>
        <v>1953.6880621219732</v>
      </c>
      <c r="G89" s="101">
        <f t="shared" si="5"/>
        <v>1974.8523005723575</v>
      </c>
      <c r="H89" s="101">
        <f t="shared" si="6"/>
        <v>1996.067289022742</v>
      </c>
      <c r="I89" s="101">
        <f t="shared" si="7"/>
        <v>2017.3330274731261</v>
      </c>
      <c r="J89" s="101">
        <f t="shared" si="8"/>
        <v>2038.9586919223063</v>
      </c>
      <c r="K89" s="101">
        <f t="shared" si="9"/>
        <v>2060.6351063714865</v>
      </c>
      <c r="L89" s="101">
        <f t="shared" si="10"/>
        <v>2082.3622708206667</v>
      </c>
      <c r="M89" s="101">
        <f t="shared" si="11"/>
        <v>2104.4593972841167</v>
      </c>
      <c r="N89" s="101">
        <f t="shared" si="12"/>
        <v>2126.6072737475661</v>
      </c>
      <c r="O89" s="101">
        <f t="shared" si="13"/>
        <v>2148.8059002110163</v>
      </c>
      <c r="P89" s="101">
        <f t="shared" si="14"/>
        <v>2171.3847429875459</v>
      </c>
      <c r="Q89" s="101">
        <f t="shared" si="15"/>
        <v>2194.0143357640759</v>
      </c>
      <c r="R89" s="101">
        <f t="shared" si="16"/>
        <v>2216.6946785406058</v>
      </c>
    </row>
    <row r="90" spans="1:18" s="35" customFormat="1" ht="15" hidden="1" x14ac:dyDescent="0.2">
      <c r="A90" s="34">
        <v>38718</v>
      </c>
      <c r="B90" s="35">
        <f>'2017'!R161</f>
        <v>2582.6381219682207</v>
      </c>
      <c r="C90" s="35">
        <f>'2017'!R219</f>
        <v>1719.2111922338518</v>
      </c>
      <c r="E90" s="46">
        <v>38718</v>
      </c>
      <c r="F90" s="41">
        <f t="shared" si="4"/>
        <v>1719.2111922338518</v>
      </c>
      <c r="G90" s="101">
        <f t="shared" si="5"/>
        <v>1738.6754733775472</v>
      </c>
      <c r="H90" s="101">
        <f t="shared" si="6"/>
        <v>1758.1905045212427</v>
      </c>
      <c r="I90" s="101">
        <f t="shared" si="7"/>
        <v>1777.7562856649381</v>
      </c>
      <c r="J90" s="101">
        <f t="shared" si="8"/>
        <v>1797.645018736009</v>
      </c>
      <c r="K90" s="101">
        <f t="shared" si="9"/>
        <v>1817.5845018070797</v>
      </c>
      <c r="L90" s="101">
        <f t="shared" si="10"/>
        <v>1837.5747348781506</v>
      </c>
      <c r="M90" s="101">
        <f t="shared" si="11"/>
        <v>1857.8971517060172</v>
      </c>
      <c r="N90" s="101">
        <f t="shared" si="12"/>
        <v>1878.2703185338839</v>
      </c>
      <c r="O90" s="101">
        <f t="shared" si="13"/>
        <v>1898.6942353617505</v>
      </c>
      <c r="P90" s="101">
        <f t="shared" si="14"/>
        <v>1919.4597685681233</v>
      </c>
      <c r="Q90" s="101">
        <f t="shared" si="15"/>
        <v>1940.276051774496</v>
      </c>
      <c r="R90" s="101">
        <f t="shared" si="16"/>
        <v>1961.1430849808687</v>
      </c>
    </row>
    <row r="91" spans="1:18" s="35" customFormat="1" ht="15" hidden="1" x14ac:dyDescent="0.2">
      <c r="A91" s="34">
        <v>39083</v>
      </c>
      <c r="B91" s="35">
        <f>'2017'!R162</f>
        <v>2259.3303963269659</v>
      </c>
      <c r="C91" s="35">
        <f>'2017'!R220</f>
        <v>1507.1215611792693</v>
      </c>
      <c r="E91" s="46">
        <v>39083</v>
      </c>
      <c r="F91" s="41">
        <f t="shared" si="4"/>
        <v>1507.1215611792693</v>
      </c>
      <c r="G91" s="101">
        <f t="shared" si="5"/>
        <v>1525.0481924978189</v>
      </c>
      <c r="H91" s="101">
        <f t="shared" si="6"/>
        <v>1543.0255738163687</v>
      </c>
      <c r="I91" s="101">
        <f t="shared" si="7"/>
        <v>1561.0537051349186</v>
      </c>
      <c r="J91" s="101">
        <f t="shared" si="8"/>
        <v>1579.3713444971468</v>
      </c>
      <c r="K91" s="101">
        <f t="shared" si="9"/>
        <v>1597.7397338593751</v>
      </c>
      <c r="L91" s="101">
        <f t="shared" si="10"/>
        <v>1616.1588732216032</v>
      </c>
      <c r="M91" s="101">
        <f t="shared" si="11"/>
        <v>1634.8760250524599</v>
      </c>
      <c r="N91" s="101">
        <f t="shared" si="12"/>
        <v>1653.6439268833167</v>
      </c>
      <c r="O91" s="101">
        <f t="shared" si="13"/>
        <v>1672.4625787141731</v>
      </c>
      <c r="P91" s="101">
        <f t="shared" si="14"/>
        <v>1691.587932409851</v>
      </c>
      <c r="Q91" s="101">
        <f t="shared" si="15"/>
        <v>1710.7640361055287</v>
      </c>
      <c r="R91" s="101">
        <f t="shared" si="16"/>
        <v>1729.9908898012065</v>
      </c>
    </row>
    <row r="92" spans="1:18" s="35" customFormat="1" ht="15" hidden="1" x14ac:dyDescent="0.2">
      <c r="A92" s="34">
        <v>39448</v>
      </c>
      <c r="B92" s="35">
        <f>'2017'!R163</f>
        <v>1961.2154804759391</v>
      </c>
      <c r="C92" s="35">
        <f>'2017'!R221</f>
        <v>1307.9929631335781</v>
      </c>
      <c r="E92" s="46">
        <v>39448</v>
      </c>
      <c r="F92" s="41">
        <f t="shared" si="4"/>
        <v>1307.9929631335781</v>
      </c>
      <c r="G92" s="101">
        <f t="shared" si="5"/>
        <v>1324.4759121162965</v>
      </c>
      <c r="H92" s="101">
        <f t="shared" si="6"/>
        <v>1341.009611099015</v>
      </c>
      <c r="I92" s="101">
        <f t="shared" si="7"/>
        <v>1357.5940600817335</v>
      </c>
      <c r="J92" s="101">
        <f t="shared" si="8"/>
        <v>1374.4366170173259</v>
      </c>
      <c r="K92" s="101">
        <f t="shared" si="9"/>
        <v>1391.3299239529188</v>
      </c>
      <c r="L92" s="101">
        <f t="shared" si="10"/>
        <v>1408.2739808885112</v>
      </c>
      <c r="M92" s="101">
        <f t="shared" si="11"/>
        <v>1425.4839672499529</v>
      </c>
      <c r="N92" s="101">
        <f t="shared" si="12"/>
        <v>1442.7447036113947</v>
      </c>
      <c r="O92" s="101">
        <f t="shared" si="13"/>
        <v>1460.0561899728364</v>
      </c>
      <c r="P92" s="101">
        <f t="shared" si="14"/>
        <v>1477.6415973501394</v>
      </c>
      <c r="Q92" s="101">
        <f t="shared" si="15"/>
        <v>1495.2777547274427</v>
      </c>
      <c r="R92" s="101">
        <f t="shared" si="16"/>
        <v>1512.9646621047457</v>
      </c>
    </row>
    <row r="93" spans="1:18" s="35" customFormat="1" ht="15" hidden="1" x14ac:dyDescent="0.2">
      <c r="A93" s="34">
        <v>39814</v>
      </c>
      <c r="B93" s="35">
        <f>'2017'!R164</f>
        <v>1686.8937738712377</v>
      </c>
      <c r="C93" s="35">
        <f>'2017'!R222</f>
        <v>1120.6471223686965</v>
      </c>
      <c r="E93" s="46">
        <v>39814</v>
      </c>
      <c r="F93" s="41">
        <f t="shared" si="4"/>
        <v>1120.6471223686965</v>
      </c>
      <c r="G93" s="101">
        <f t="shared" si="5"/>
        <v>1135.7718140058696</v>
      </c>
      <c r="H93" s="101">
        <f t="shared" si="6"/>
        <v>1150.9472556430428</v>
      </c>
      <c r="I93" s="101">
        <f t="shared" si="7"/>
        <v>1166.1734472802157</v>
      </c>
      <c r="J93" s="101">
        <f t="shared" si="8"/>
        <v>1181.6282047729972</v>
      </c>
      <c r="K93" s="101">
        <f t="shared" si="9"/>
        <v>1197.133712265779</v>
      </c>
      <c r="L93" s="101">
        <f t="shared" si="10"/>
        <v>1212.6899697585604</v>
      </c>
      <c r="M93" s="101">
        <f t="shared" si="11"/>
        <v>1228.48197203931</v>
      </c>
      <c r="N93" s="101">
        <f t="shared" si="12"/>
        <v>1244.3247243200597</v>
      </c>
      <c r="O93" s="101">
        <f t="shared" si="13"/>
        <v>1260.2182266008092</v>
      </c>
      <c r="P93" s="101">
        <f t="shared" si="14"/>
        <v>1276.354808743665</v>
      </c>
      <c r="Q93" s="101">
        <f t="shared" si="15"/>
        <v>1292.5421408865211</v>
      </c>
      <c r="R93" s="101">
        <f t="shared" si="16"/>
        <v>1308.7802230293769</v>
      </c>
    </row>
    <row r="94" spans="1:18" s="35" customFormat="1" ht="15" hidden="1" x14ac:dyDescent="0.2">
      <c r="A94" s="34">
        <v>40179</v>
      </c>
      <c r="B94" s="35">
        <f>'2017'!R165</f>
        <v>1432.1664748811586</v>
      </c>
      <c r="C94" s="35">
        <f>'2017'!R223</f>
        <v>953.33196898119309</v>
      </c>
      <c r="E94" s="46">
        <v>40179</v>
      </c>
      <c r="F94" s="41">
        <f t="shared" si="4"/>
        <v>953.33196898119309</v>
      </c>
      <c r="G94" s="101">
        <f t="shared" si="5"/>
        <v>967.24362575630676</v>
      </c>
      <c r="H94" s="101">
        <f t="shared" si="6"/>
        <v>981.20603253142042</v>
      </c>
      <c r="I94" s="101">
        <f t="shared" si="7"/>
        <v>995.21918930653396</v>
      </c>
      <c r="J94" s="101">
        <f t="shared" si="8"/>
        <v>1009.4345284290064</v>
      </c>
      <c r="K94" s="101">
        <f t="shared" si="9"/>
        <v>1023.7006175514787</v>
      </c>
      <c r="L94" s="101">
        <f t="shared" si="10"/>
        <v>1038.0174566739511</v>
      </c>
      <c r="M94" s="101">
        <f t="shared" si="11"/>
        <v>1052.5430832348372</v>
      </c>
      <c r="N94" s="101">
        <f t="shared" si="12"/>
        <v>1067.1194597957235</v>
      </c>
      <c r="O94" s="101">
        <f t="shared" si="13"/>
        <v>1081.7465863566097</v>
      </c>
      <c r="P94" s="101">
        <f t="shared" si="14"/>
        <v>1096.5892491076952</v>
      </c>
      <c r="Q94" s="101">
        <f t="shared" si="15"/>
        <v>1111.4826618587806</v>
      </c>
      <c r="R94" s="101">
        <f t="shared" si="16"/>
        <v>1126.4268246098661</v>
      </c>
    </row>
    <row r="95" spans="1:18" s="35" customFormat="1" ht="15" hidden="1" x14ac:dyDescent="0.2">
      <c r="A95" s="34">
        <v>40544</v>
      </c>
      <c r="B95" s="35">
        <f>'2017'!R166</f>
        <v>1197.0335835056992</v>
      </c>
      <c r="C95" s="35">
        <f>'2017'!R224</f>
        <v>796.62129714641821</v>
      </c>
      <c r="E95" s="46">
        <v>40544</v>
      </c>
      <c r="F95" s="41">
        <f t="shared" si="4"/>
        <v>796.62129714641821</v>
      </c>
      <c r="G95" s="101">
        <f t="shared" si="5"/>
        <v>809.39680155072972</v>
      </c>
      <c r="H95" s="101">
        <f t="shared" si="6"/>
        <v>822.22305595504122</v>
      </c>
      <c r="I95" s="101">
        <f t="shared" si="7"/>
        <v>835.10006035935282</v>
      </c>
      <c r="J95" s="101">
        <f t="shared" si="8"/>
        <v>848.15453579695816</v>
      </c>
      <c r="K95" s="101">
        <f t="shared" si="9"/>
        <v>861.25976123456348</v>
      </c>
      <c r="L95" s="101">
        <f t="shared" si="10"/>
        <v>874.41573667216869</v>
      </c>
      <c r="M95" s="101">
        <f t="shared" si="11"/>
        <v>887.75525076304189</v>
      </c>
      <c r="N95" s="101">
        <f t="shared" si="12"/>
        <v>901.14551485391519</v>
      </c>
      <c r="O95" s="101">
        <f t="shared" si="13"/>
        <v>914.58652894478837</v>
      </c>
      <c r="P95" s="101">
        <f t="shared" si="14"/>
        <v>928.21728127963809</v>
      </c>
      <c r="Q95" s="101">
        <f t="shared" si="15"/>
        <v>941.8987836144878</v>
      </c>
      <c r="R95" s="101">
        <f t="shared" si="16"/>
        <v>955.6310359493375</v>
      </c>
    </row>
    <row r="96" spans="1:18" s="35" customFormat="1" ht="15" hidden="1" x14ac:dyDescent="0.2">
      <c r="A96" s="34">
        <v>40909</v>
      </c>
      <c r="B96" s="35">
        <f>'2017'!R167</f>
        <v>978.69589865705905</v>
      </c>
      <c r="C96" s="35">
        <f>'2017'!R225</f>
        <v>651.69338259245353</v>
      </c>
      <c r="E96" s="46">
        <v>40909</v>
      </c>
      <c r="F96" s="41">
        <f t="shared" si="4"/>
        <v>651.69338259245353</v>
      </c>
      <c r="G96" s="101">
        <f t="shared" si="5"/>
        <v>663.41815961624877</v>
      </c>
      <c r="H96" s="101">
        <f t="shared" si="6"/>
        <v>675.19368664004412</v>
      </c>
      <c r="I96" s="101">
        <f t="shared" si="7"/>
        <v>687.01996366383935</v>
      </c>
      <c r="J96" s="101">
        <f t="shared" si="8"/>
        <v>699.00085840040219</v>
      </c>
      <c r="K96" s="101">
        <f t="shared" si="9"/>
        <v>711.03250313696503</v>
      </c>
      <c r="L96" s="101">
        <f t="shared" si="10"/>
        <v>723.11489787352787</v>
      </c>
      <c r="M96" s="101">
        <f t="shared" si="11"/>
        <v>735.35748088311095</v>
      </c>
      <c r="N96" s="101">
        <f t="shared" si="12"/>
        <v>747.65081389269403</v>
      </c>
      <c r="O96" s="101">
        <f t="shared" si="13"/>
        <v>759.99489690227711</v>
      </c>
      <c r="P96" s="101">
        <f t="shared" si="14"/>
        <v>772.50485990481866</v>
      </c>
      <c r="Q96" s="101">
        <f t="shared" si="15"/>
        <v>785.06557290736009</v>
      </c>
      <c r="R96" s="101">
        <f t="shared" si="16"/>
        <v>797.67703590990163</v>
      </c>
    </row>
    <row r="97" spans="1:18" s="35" customFormat="1" ht="15" hidden="1" x14ac:dyDescent="0.2">
      <c r="A97" s="34">
        <v>41275</v>
      </c>
      <c r="B97" s="35">
        <f>'2017'!R168</f>
        <v>778.55302087913844</v>
      </c>
      <c r="C97" s="35">
        <f>'2017'!R226</f>
        <v>518.54822531929926</v>
      </c>
      <c r="E97" s="46">
        <v>41275</v>
      </c>
      <c r="F97" s="41">
        <f t="shared" si="4"/>
        <v>518.54822531929926</v>
      </c>
      <c r="G97" s="101">
        <f t="shared" si="5"/>
        <v>529.30769995286414</v>
      </c>
      <c r="H97" s="101">
        <f t="shared" si="6"/>
        <v>540.11792458642913</v>
      </c>
      <c r="I97" s="101">
        <f t="shared" si="7"/>
        <v>550.97889921999399</v>
      </c>
      <c r="J97" s="101">
        <f t="shared" si="8"/>
        <v>561.97349623933894</v>
      </c>
      <c r="K97" s="101">
        <f t="shared" si="9"/>
        <v>573.01884325868389</v>
      </c>
      <c r="L97" s="101">
        <f t="shared" si="10"/>
        <v>584.11494027802883</v>
      </c>
      <c r="M97" s="101">
        <f t="shared" si="11"/>
        <v>595.34977359504455</v>
      </c>
      <c r="N97" s="101">
        <f t="shared" si="12"/>
        <v>606.63535691206027</v>
      </c>
      <c r="O97" s="101">
        <f t="shared" si="13"/>
        <v>617.97169022907599</v>
      </c>
      <c r="P97" s="101">
        <f t="shared" si="14"/>
        <v>629.4519849832368</v>
      </c>
      <c r="Q97" s="101">
        <f t="shared" si="15"/>
        <v>640.9830297373976</v>
      </c>
      <c r="R97" s="101">
        <f t="shared" si="16"/>
        <v>652.5648244915584</v>
      </c>
    </row>
    <row r="98" spans="1:18" s="35" customFormat="1" ht="15" hidden="1" x14ac:dyDescent="0.2">
      <c r="A98" s="34">
        <v>41640</v>
      </c>
      <c r="B98" s="35">
        <f>'2017'!R169</f>
        <v>595.05841720632736</v>
      </c>
      <c r="C98" s="35">
        <f>'2017'!R227</f>
        <v>396.00754959887388</v>
      </c>
      <c r="E98" s="46">
        <v>41640</v>
      </c>
      <c r="F98" s="41">
        <f t="shared" si="4"/>
        <v>396.00754959887388</v>
      </c>
      <c r="G98" s="101">
        <f t="shared" si="5"/>
        <v>405.87860433346572</v>
      </c>
      <c r="H98" s="101">
        <f t="shared" si="6"/>
        <v>415.80040906805755</v>
      </c>
      <c r="I98" s="101">
        <f t="shared" si="7"/>
        <v>425.77296380264937</v>
      </c>
      <c r="J98" s="101">
        <f t="shared" si="8"/>
        <v>435.85981779021859</v>
      </c>
      <c r="K98" s="101">
        <f t="shared" si="9"/>
        <v>445.99742177778779</v>
      </c>
      <c r="L98" s="101">
        <f t="shared" si="10"/>
        <v>456.18577576535699</v>
      </c>
      <c r="M98" s="101">
        <f t="shared" si="11"/>
        <v>466.49312263965584</v>
      </c>
      <c r="N98" s="101">
        <f t="shared" si="12"/>
        <v>476.85121951395467</v>
      </c>
      <c r="O98" s="101">
        <f t="shared" si="13"/>
        <v>487.26006638825351</v>
      </c>
      <c r="P98" s="101">
        <f t="shared" si="14"/>
        <v>497.79270186956836</v>
      </c>
      <c r="Q98" s="101">
        <f t="shared" si="15"/>
        <v>508.37608735088315</v>
      </c>
      <c r="R98" s="101">
        <f t="shared" si="16"/>
        <v>519.010222832198</v>
      </c>
    </row>
    <row r="99" spans="1:18" s="35" customFormat="1" ht="15" hidden="1" x14ac:dyDescent="0.2">
      <c r="A99" s="34">
        <v>42005</v>
      </c>
      <c r="B99" s="35">
        <f>'2017'!R170</f>
        <v>426.83098627001766</v>
      </c>
      <c r="C99" s="35">
        <f>'2017'!R228</f>
        <v>284.07135543117755</v>
      </c>
      <c r="E99" s="46">
        <v>42005</v>
      </c>
      <c r="F99" s="41">
        <f t="shared" si="4"/>
        <v>284.07135543117755</v>
      </c>
      <c r="G99" s="101">
        <f t="shared" si="5"/>
        <v>293.13087275805361</v>
      </c>
      <c r="H99" s="101">
        <f t="shared" si="6"/>
        <v>302.24114008492961</v>
      </c>
      <c r="I99" s="101">
        <f t="shared" si="7"/>
        <v>311.40215741180566</v>
      </c>
      <c r="J99" s="101">
        <f t="shared" si="8"/>
        <v>320.65982305304124</v>
      </c>
      <c r="K99" s="101">
        <f t="shared" si="9"/>
        <v>329.96823869427686</v>
      </c>
      <c r="L99" s="101">
        <f t="shared" si="10"/>
        <v>339.32740433551243</v>
      </c>
      <c r="M99" s="101">
        <f t="shared" si="11"/>
        <v>348.78752801694492</v>
      </c>
      <c r="N99" s="101">
        <f t="shared" si="12"/>
        <v>358.29840169837735</v>
      </c>
      <c r="O99" s="101">
        <f t="shared" si="13"/>
        <v>367.86002537980983</v>
      </c>
      <c r="P99" s="101">
        <f t="shared" si="14"/>
        <v>377.52701056381346</v>
      </c>
      <c r="Q99" s="101">
        <f t="shared" si="15"/>
        <v>387.24474574781703</v>
      </c>
      <c r="R99" s="101">
        <f t="shared" si="16"/>
        <v>397.01323093182066</v>
      </c>
    </row>
    <row r="100" spans="1:18" s="35" customFormat="1" ht="15" hidden="1" x14ac:dyDescent="0.2">
      <c r="A100" s="34">
        <v>42370</v>
      </c>
      <c r="B100" s="35">
        <f>'2017'!R171</f>
        <v>272.34205063219423</v>
      </c>
      <c r="C100" s="35">
        <f>'2017'!R229</f>
        <v>181.56136708812949</v>
      </c>
      <c r="E100" s="46">
        <v>42370</v>
      </c>
      <c r="F100" s="41">
        <f t="shared" si="4"/>
        <v>181.56136708812949</v>
      </c>
      <c r="G100" s="101">
        <f t="shared" si="5"/>
        <v>189.87768699951843</v>
      </c>
      <c r="H100" s="101">
        <f t="shared" si="6"/>
        <v>198.24475691090737</v>
      </c>
      <c r="I100" s="101">
        <f t="shared" si="7"/>
        <v>206.66257682229627</v>
      </c>
      <c r="J100" s="101">
        <f t="shared" si="8"/>
        <v>215.16088050425793</v>
      </c>
      <c r="K100" s="101">
        <f t="shared" si="9"/>
        <v>223.70993418621956</v>
      </c>
      <c r="L100" s="101">
        <f t="shared" si="10"/>
        <v>232.3097378681812</v>
      </c>
      <c r="M100" s="101">
        <f t="shared" si="11"/>
        <v>240.99398346772551</v>
      </c>
      <c r="N100" s="101">
        <f t="shared" si="12"/>
        <v>249.72897906726982</v>
      </c>
      <c r="O100" s="101">
        <f t="shared" si="13"/>
        <v>258.51472466681412</v>
      </c>
      <c r="P100" s="101">
        <f t="shared" si="14"/>
        <v>267.38895642064853</v>
      </c>
      <c r="Q100" s="101">
        <f t="shared" si="15"/>
        <v>276.31393817448293</v>
      </c>
      <c r="R100" s="101">
        <f t="shared" si="16"/>
        <v>285.28966992831732</v>
      </c>
    </row>
    <row r="101" spans="1:18" s="35" customFormat="1" ht="15" hidden="1" x14ac:dyDescent="0.2">
      <c r="A101" s="34">
        <v>42736</v>
      </c>
      <c r="B101" s="35">
        <f>'2017'!R172</f>
        <v>130.5934449744619</v>
      </c>
      <c r="C101" s="35">
        <f>'2017'!R230</f>
        <v>87.06229664964124</v>
      </c>
      <c r="E101" s="46">
        <v>42736</v>
      </c>
      <c r="F101" s="41">
        <f t="shared" si="4"/>
        <v>87.06229664964124</v>
      </c>
      <c r="G101" s="101">
        <f t="shared" si="5"/>
        <v>94.693498300351138</v>
      </c>
      <c r="H101" s="101">
        <f t="shared" si="6"/>
        <v>102.37544995106103</v>
      </c>
      <c r="I101" s="101">
        <f t="shared" si="7"/>
        <v>110.10815160177093</v>
      </c>
      <c r="J101" s="101">
        <f t="shared" si="8"/>
        <v>117.90643570088376</v>
      </c>
      <c r="K101" s="101">
        <f t="shared" si="9"/>
        <v>125.7554697999966</v>
      </c>
      <c r="L101" s="101">
        <f t="shared" si="10"/>
        <v>133.65525389910945</v>
      </c>
      <c r="M101" s="101">
        <f t="shared" si="11"/>
        <v>141.62425448987798</v>
      </c>
      <c r="N101" s="101">
        <f t="shared" si="12"/>
        <v>149.64400508064654</v>
      </c>
      <c r="O101" s="101">
        <f t="shared" si="13"/>
        <v>157.71450567141505</v>
      </c>
      <c r="P101" s="101">
        <f t="shared" si="14"/>
        <v>165.85793583753281</v>
      </c>
      <c r="Q101" s="101">
        <f t="shared" si="15"/>
        <v>174.05211600365055</v>
      </c>
      <c r="R101" s="101">
        <f t="shared" si="16"/>
        <v>182.29704616976832</v>
      </c>
    </row>
    <row r="102" spans="1:18" s="35" customFormat="1" ht="15" hidden="1" x14ac:dyDescent="0.2">
      <c r="A102" s="34">
        <v>43101</v>
      </c>
      <c r="B102" s="35">
        <f>'2017'!R173</f>
        <v>0</v>
      </c>
      <c r="C102" s="35">
        <f>'2017'!R231</f>
        <v>0</v>
      </c>
      <c r="E102" s="46">
        <v>43101</v>
      </c>
      <c r="F102" s="41">
        <f t="shared" ref="F102:F104" si="17">VLOOKUP(E102,$A$66:$C$104,$A$64,0)</f>
        <v>0</v>
      </c>
      <c r="G102" s="101">
        <f t="shared" ref="G102:G104" si="18">$F102+$D$5*0.7*1+$F102*$M$3*1/1200</f>
        <v>7</v>
      </c>
      <c r="H102" s="101">
        <f t="shared" ref="H102:H104" si="19">$F102+$D$5*0.7*2+($F102)*$M$3*2/1200+$D$5*0.7*$M$3/1200</f>
        <v>14.050750000000001</v>
      </c>
      <c r="I102" s="101">
        <f t="shared" ref="I102:I104" si="20">$F102+$D$5*0.7*3+($F102)*$M$3*3/1200+$D$5*0.7*2*$M$3/1200+$D$5*0.7*1*$M$3/1200</f>
        <v>21.152250000000002</v>
      </c>
      <c r="J102" s="101">
        <f t="shared" ref="J102:J104" si="21">$I102+$D$5*0.7*1+$I102*$M$4*1/1200</f>
        <v>28.305603812500003</v>
      </c>
      <c r="K102" s="101">
        <f t="shared" ref="K102:K104" si="22">$I102+$D$5*0.7*2+($I102)*$M$4*2/1200+$D$5*0.7*$M$4/1200</f>
        <v>35.509707625000004</v>
      </c>
      <c r="L102" s="101">
        <f t="shared" ref="L102:L104" si="23">$I102+$D$5*0.7*3+($I102)*$M$4*3/1200+$D$5*0.7*2*$M$4/1200+$D$5*0.7*1*$M$4/1200</f>
        <v>42.764561437500006</v>
      </c>
      <c r="M102" s="101">
        <f t="shared" ref="M102:M104" si="24">$L102+$D$5*0.7*1+$L102*$M$5*1/1200</f>
        <v>50.074604507921883</v>
      </c>
      <c r="N102" s="101">
        <f t="shared" ref="N102:N104" si="25">$L102+$D$5*0.7*2+($L102)*$M$5*2/1200+$D$5*0.7*$M$5/1200</f>
        <v>57.43539757834376</v>
      </c>
      <c r="O102" s="101">
        <f t="shared" ref="O102:O104" si="26">$L102+$D$5*0.7*3+($L102)*$M$5*3/1200+$D$5*0.7*2*$M$5/1200+$D$5*0.7*1*$M$5/1200</f>
        <v>64.846940648765624</v>
      </c>
      <c r="P102" s="101">
        <f t="shared" si="14"/>
        <v>72.31708096846917</v>
      </c>
      <c r="Q102" s="101">
        <f t="shared" si="15"/>
        <v>79.837971288172724</v>
      </c>
      <c r="R102" s="101">
        <f t="shared" si="16"/>
        <v>87.409611607876272</v>
      </c>
    </row>
    <row r="103" spans="1:18" s="35" customFormat="1" ht="15" hidden="1" x14ac:dyDescent="0.2">
      <c r="A103" s="34">
        <v>43466</v>
      </c>
      <c r="B103" s="35">
        <f>'2017'!R182</f>
        <v>0</v>
      </c>
      <c r="C103" s="35">
        <f>'2017'!R232</f>
        <v>0</v>
      </c>
      <c r="E103" s="46">
        <v>43466</v>
      </c>
      <c r="F103" s="41">
        <f t="shared" si="17"/>
        <v>0</v>
      </c>
      <c r="G103" s="101">
        <f t="shared" si="18"/>
        <v>7</v>
      </c>
      <c r="H103" s="101">
        <f t="shared" si="19"/>
        <v>14.050750000000001</v>
      </c>
      <c r="I103" s="101">
        <f t="shared" si="20"/>
        <v>21.152250000000002</v>
      </c>
      <c r="J103" s="101">
        <f t="shared" si="21"/>
        <v>28.305603812500003</v>
      </c>
      <c r="K103" s="101">
        <f t="shared" si="22"/>
        <v>35.509707625000004</v>
      </c>
      <c r="L103" s="101">
        <f t="shared" si="23"/>
        <v>42.764561437500006</v>
      </c>
      <c r="M103" s="101">
        <f t="shared" si="24"/>
        <v>50.074604507921883</v>
      </c>
      <c r="N103" s="101">
        <f t="shared" si="25"/>
        <v>57.43539757834376</v>
      </c>
      <c r="O103" s="101">
        <f t="shared" si="26"/>
        <v>64.846940648765624</v>
      </c>
      <c r="P103" s="101">
        <f t="shared" si="14"/>
        <v>72.31708096846917</v>
      </c>
      <c r="Q103" s="101">
        <f t="shared" si="15"/>
        <v>79.837971288172724</v>
      </c>
      <c r="R103" s="101">
        <f t="shared" si="16"/>
        <v>87.409611607876272</v>
      </c>
    </row>
    <row r="104" spans="1:18" s="35" customFormat="1" ht="15" hidden="1" x14ac:dyDescent="0.2">
      <c r="A104" s="34">
        <v>43831</v>
      </c>
      <c r="B104" s="35">
        <f>'2017'!R183</f>
        <v>0</v>
      </c>
      <c r="C104" s="35">
        <f>'2017'!R233</f>
        <v>0</v>
      </c>
      <c r="E104" s="46">
        <v>43831</v>
      </c>
      <c r="F104" s="41">
        <f t="shared" si="17"/>
        <v>0</v>
      </c>
      <c r="G104" s="101">
        <f t="shared" si="18"/>
        <v>7</v>
      </c>
      <c r="H104" s="101">
        <f t="shared" si="19"/>
        <v>14.050750000000001</v>
      </c>
      <c r="I104" s="101">
        <f t="shared" si="20"/>
        <v>21.152250000000002</v>
      </c>
      <c r="J104" s="101">
        <f t="shared" si="21"/>
        <v>28.305603812500003</v>
      </c>
      <c r="K104" s="101">
        <f t="shared" si="22"/>
        <v>35.509707625000004</v>
      </c>
      <c r="L104" s="101">
        <f t="shared" si="23"/>
        <v>42.764561437500006</v>
      </c>
      <c r="M104" s="101">
        <f t="shared" si="24"/>
        <v>50.074604507921883</v>
      </c>
      <c r="N104" s="101">
        <f t="shared" si="25"/>
        <v>57.43539757834376</v>
      </c>
      <c r="O104" s="101">
        <f t="shared" si="26"/>
        <v>64.846940648765624</v>
      </c>
      <c r="P104" s="101">
        <f t="shared" si="14"/>
        <v>72.31708096846917</v>
      </c>
      <c r="Q104" s="101">
        <f t="shared" si="15"/>
        <v>79.837971288172724</v>
      </c>
      <c r="R104" s="101">
        <f t="shared" si="16"/>
        <v>87.409611607876272</v>
      </c>
    </row>
    <row r="105" spans="1:18" s="35" customFormat="1" hidden="1" x14ac:dyDescent="0.2"/>
    <row r="106" spans="1:18" s="35" customFormat="1" hidden="1" x14ac:dyDescent="0.2">
      <c r="E106" s="48">
        <f>D5*0.7</f>
        <v>7</v>
      </c>
      <c r="F106" s="49" t="e">
        <f>(L3/4+100)/100</f>
        <v>#VALUE!</v>
      </c>
      <c r="G106" s="35" t="e">
        <f>HLOOKUP(M6,C11:N12,2,0)</f>
        <v>#N/A</v>
      </c>
    </row>
    <row r="107" spans="1:18" s="35" customFormat="1" hidden="1" x14ac:dyDescent="0.2"/>
    <row r="108" spans="1:18" s="35" customFormat="1" hidden="1" x14ac:dyDescent="0.2">
      <c r="E108" s="35" t="s">
        <v>15</v>
      </c>
      <c r="H108" s="35">
        <v>10</v>
      </c>
    </row>
    <row r="109" spans="1:18" s="35" customFormat="1" ht="15" hidden="1" x14ac:dyDescent="0.2">
      <c r="E109" s="35" t="s">
        <v>16</v>
      </c>
      <c r="G109" s="45" t="s">
        <v>2</v>
      </c>
      <c r="H109" s="35">
        <v>15</v>
      </c>
      <c r="I109" s="35">
        <v>1</v>
      </c>
    </row>
    <row r="110" spans="1:18" s="35" customFormat="1" ht="15" hidden="1" x14ac:dyDescent="0.2">
      <c r="G110" s="45" t="s">
        <v>3</v>
      </c>
      <c r="H110" s="35">
        <v>2011</v>
      </c>
      <c r="I110" s="35">
        <v>2</v>
      </c>
    </row>
    <row r="111" spans="1:18" s="35" customFormat="1" ht="15" hidden="1" x14ac:dyDescent="0.2">
      <c r="G111" s="45" t="s">
        <v>4</v>
      </c>
      <c r="H111" s="35">
        <v>2012</v>
      </c>
      <c r="I111" s="35">
        <v>3</v>
      </c>
    </row>
    <row r="112" spans="1:18" s="35" customFormat="1" ht="15" hidden="1" x14ac:dyDescent="0.2">
      <c r="G112" s="45" t="s">
        <v>5</v>
      </c>
      <c r="H112" s="35">
        <v>2013</v>
      </c>
      <c r="I112" s="35">
        <v>4</v>
      </c>
    </row>
    <row r="113" spans="5:18" s="35" customFormat="1" ht="15" hidden="1" x14ac:dyDescent="0.2">
      <c r="G113" s="45" t="s">
        <v>6</v>
      </c>
      <c r="H113" s="35">
        <v>2014</v>
      </c>
      <c r="I113" s="35">
        <v>5</v>
      </c>
    </row>
    <row r="114" spans="5:18" s="35" customFormat="1" ht="15" hidden="1" x14ac:dyDescent="0.2">
      <c r="G114" s="45" t="s">
        <v>7</v>
      </c>
      <c r="H114" s="35">
        <v>2015</v>
      </c>
      <c r="I114" s="35">
        <v>6</v>
      </c>
    </row>
    <row r="115" spans="5:18" s="35" customFormat="1" ht="15" hidden="1" x14ac:dyDescent="0.2">
      <c r="G115" s="45" t="s">
        <v>8</v>
      </c>
      <c r="H115" s="35">
        <v>2016</v>
      </c>
      <c r="I115" s="35">
        <v>7</v>
      </c>
    </row>
    <row r="116" spans="5:18" s="35" customFormat="1" ht="15" hidden="1" x14ac:dyDescent="0.2">
      <c r="G116" s="45" t="s">
        <v>9</v>
      </c>
      <c r="H116" s="35">
        <v>2017</v>
      </c>
      <c r="I116" s="35">
        <v>8</v>
      </c>
    </row>
    <row r="117" spans="5:18" s="35" customFormat="1" ht="15" hidden="1" x14ac:dyDescent="0.2">
      <c r="G117" s="45" t="s">
        <v>10</v>
      </c>
      <c r="H117" s="35">
        <v>2018</v>
      </c>
      <c r="I117" s="35">
        <v>9</v>
      </c>
    </row>
    <row r="118" spans="5:18" s="35" customFormat="1" ht="15" hidden="1" x14ac:dyDescent="0.2">
      <c r="G118" s="45" t="s">
        <v>11</v>
      </c>
      <c r="H118" s="35">
        <v>2019</v>
      </c>
      <c r="I118" s="35">
        <v>10</v>
      </c>
    </row>
    <row r="119" spans="5:18" s="35" customFormat="1" ht="15" hidden="1" x14ac:dyDescent="0.2">
      <c r="G119" s="45" t="s">
        <v>12</v>
      </c>
      <c r="H119" s="35">
        <v>2020</v>
      </c>
      <c r="I119" s="35">
        <v>11</v>
      </c>
    </row>
    <row r="120" spans="5:18" s="35" customFormat="1" ht="15" hidden="1" x14ac:dyDescent="0.2">
      <c r="G120" s="45" t="s">
        <v>13</v>
      </c>
      <c r="I120" s="35">
        <v>12</v>
      </c>
    </row>
    <row r="121" spans="5:18" s="35" customFormat="1" hidden="1" x14ac:dyDescent="0.2">
      <c r="I121" s="35">
        <v>13</v>
      </c>
    </row>
    <row r="122" spans="5:18" s="35" customFormat="1" hidden="1" x14ac:dyDescent="0.2">
      <c r="I122" s="35">
        <v>14</v>
      </c>
    </row>
    <row r="123" spans="5:18" s="35" customFormat="1" hidden="1" x14ac:dyDescent="0.2"/>
    <row r="124" spans="5:18" s="35" customFormat="1" hidden="1" x14ac:dyDescent="0.2"/>
    <row r="125" spans="5:18" s="35" customFormat="1" hidden="1" x14ac:dyDescent="0.2"/>
    <row r="126" spans="5:18" s="35" customFormat="1" hidden="1" x14ac:dyDescent="0.2"/>
    <row r="127" spans="5:18" s="35" customFormat="1" hidden="1" x14ac:dyDescent="0.2"/>
    <row r="128" spans="5:18" s="35" customFormat="1" ht="15" hidden="1" x14ac:dyDescent="0.2">
      <c r="E128" s="45" t="s">
        <v>0</v>
      </c>
      <c r="F128" s="45" t="s">
        <v>1</v>
      </c>
      <c r="G128" s="45" t="s">
        <v>2</v>
      </c>
      <c r="H128" s="45" t="s">
        <v>3</v>
      </c>
      <c r="I128" s="45" t="s">
        <v>4</v>
      </c>
      <c r="J128" s="45" t="s">
        <v>5</v>
      </c>
      <c r="K128" s="45" t="s">
        <v>6</v>
      </c>
      <c r="L128" s="45" t="s">
        <v>7</v>
      </c>
      <c r="M128" s="45" t="s">
        <v>8</v>
      </c>
      <c r="N128" s="45" t="s">
        <v>9</v>
      </c>
      <c r="O128" s="45" t="s">
        <v>10</v>
      </c>
      <c r="P128" s="45" t="s">
        <v>11</v>
      </c>
      <c r="Q128" s="45" t="s">
        <v>12</v>
      </c>
      <c r="R128" s="45" t="s">
        <v>13</v>
      </c>
    </row>
    <row r="129" spans="5:18" s="35" customFormat="1" ht="15" hidden="1" x14ac:dyDescent="0.2">
      <c r="E129" s="46">
        <v>29992</v>
      </c>
      <c r="F129" s="41">
        <f t="shared" ref="F129:F164" si="27">B66</f>
        <v>30829.765546706134</v>
      </c>
      <c r="G129" s="101">
        <f t="shared" ref="G129:G164" si="28">$F129+$H$109*0.7*1+$F129*$M$3*1/1200</f>
        <v>31063.781346919754</v>
      </c>
      <c r="H129" s="101">
        <f t="shared" ref="H129:H164" si="29">$F129+$H$109*0.7*2+($F129)*$M$3*2/1200+$H$109*0.7*$M$3/1200</f>
        <v>31297.873272133373</v>
      </c>
      <c r="I129" s="101">
        <f t="shared" ref="I129:I164" si="30">$F129+$H$109*0.7*3+($F129)*$M$3*3/1200+$H$109*0.7*2*$M$3/1200+$H$109*0.7*1*$M$3/1200</f>
        <v>31532.041322346991</v>
      </c>
      <c r="J129" s="101">
        <f t="shared" ref="J129:J164" si="31">$I129+$H$109*0.7*1+$I129*$M$4*1/1200</f>
        <v>31771.148621934008</v>
      </c>
      <c r="K129" s="101">
        <f t="shared" ref="K129:K164" si="32">$I129+$H$109*0.7*2+($I129)*$M$4*2/1200+$H$109*0.7*$M$4/1200</f>
        <v>32010.332046521024</v>
      </c>
      <c r="L129" s="101">
        <f t="shared" ref="L129:L164" si="33">$I129+$H$109*0.7*3+($I129)*$M$4*3/1200+$H$109*0.7*2*$M$4/1200+$H$109*0.7*1*$M$4/1200</f>
        <v>32249.591596108035</v>
      </c>
      <c r="M129" s="101">
        <f t="shared" ref="M129:M164" si="34">$L129+$H$109*0.7*1+$L129*$M$5*1/1200</f>
        <v>32493.901135179818</v>
      </c>
      <c r="N129" s="101">
        <f t="shared" ref="N129:N164" si="35">$L129+$H$109*0.7*2+($L129)*$M$5*2/1200+$H$109*0.7*$M$5/1200</f>
        <v>32738.2867992516</v>
      </c>
      <c r="O129" s="101">
        <f t="shared" ref="O129:O164" si="36">$L129+$H$109*0.7*3+($L129)*$M$5*3/1200+$H$109*0.7*2*$M$5/1200+$H$109*0.7*1*$M$5/1200</f>
        <v>32982.748588323382</v>
      </c>
      <c r="P129" s="101">
        <f>$O129+$H$109*0.7*1+$O129*$M$6*1/1200</f>
        <v>33232.373515588726</v>
      </c>
      <c r="Q129" s="101">
        <f>$O129+$H$109*0.7*2+($O129)*$M$6*2/1200+$H$109*0.7*$M$6/1200</f>
        <v>33482.07456785407</v>
      </c>
      <c r="R129" s="101">
        <f>$O129+$H$109*0.7*3+($O129)*$M$6*3/1200+$H$109*0.7*2*$M$6/1200+$H$109*0.7*1*$M$6/1200</f>
        <v>33731.851745119413</v>
      </c>
    </row>
    <row r="130" spans="5:18" s="35" customFormat="1" ht="15" hidden="1" x14ac:dyDescent="0.2">
      <c r="E130" s="46">
        <v>30326</v>
      </c>
      <c r="F130" s="41">
        <f t="shared" si="27"/>
        <v>28140.743654154223</v>
      </c>
      <c r="G130" s="101">
        <f t="shared" si="28"/>
        <v>28355.26404564684</v>
      </c>
      <c r="H130" s="101">
        <f t="shared" si="29"/>
        <v>28569.86056213946</v>
      </c>
      <c r="I130" s="101">
        <f t="shared" si="30"/>
        <v>28784.533203632076</v>
      </c>
      <c r="J130" s="101">
        <f t="shared" si="31"/>
        <v>29003.721069358409</v>
      </c>
      <c r="K130" s="101">
        <f t="shared" si="32"/>
        <v>29222.985060084742</v>
      </c>
      <c r="L130" s="101">
        <f t="shared" si="33"/>
        <v>29442.325175811071</v>
      </c>
      <c r="M130" s="101">
        <f t="shared" si="34"/>
        <v>29666.282033335701</v>
      </c>
      <c r="N130" s="101">
        <f t="shared" si="35"/>
        <v>29890.315015860331</v>
      </c>
      <c r="O130" s="101">
        <f t="shared" si="36"/>
        <v>30114.424123384961</v>
      </c>
      <c r="P130" s="101">
        <f t="shared" ref="P130:P167" si="37">$O130+$H$109*0.7*1+$O130*$M$6*1/1200</f>
        <v>30343.253698279503</v>
      </c>
      <c r="Q130" s="101">
        <f t="shared" ref="Q130:Q167" si="38">$O130+$H$109*0.7*2+($O130)*$M$6*2/1200+$H$109*0.7*$M$6/1200</f>
        <v>30572.159398174041</v>
      </c>
      <c r="R130" s="101">
        <f t="shared" ref="R130:R167" si="39">$O130+$H$109*0.7*3+($O130)*$M$6*3/1200+$H$109*0.7*2*$M$6/1200+$H$109*0.7*1*$M$6/1200</f>
        <v>30801.141223068582</v>
      </c>
    </row>
    <row r="131" spans="5:18" s="35" customFormat="1" ht="15" hidden="1" x14ac:dyDescent="0.2">
      <c r="E131" s="46">
        <v>30691</v>
      </c>
      <c r="F131" s="41">
        <f t="shared" si="27"/>
        <v>25729.007106408259</v>
      </c>
      <c r="G131" s="101">
        <f t="shared" si="28"/>
        <v>25926.042407929719</v>
      </c>
      <c r="H131" s="101">
        <f t="shared" si="29"/>
        <v>26123.153834451179</v>
      </c>
      <c r="I131" s="101">
        <f t="shared" si="30"/>
        <v>26320.341385972635</v>
      </c>
      <c r="J131" s="101">
        <f t="shared" si="31"/>
        <v>26521.663861020937</v>
      </c>
      <c r="K131" s="101">
        <f t="shared" si="32"/>
        <v>26723.062461069239</v>
      </c>
      <c r="L131" s="101">
        <f t="shared" si="33"/>
        <v>26924.537186117537</v>
      </c>
      <c r="M131" s="101">
        <f t="shared" si="34"/>
        <v>27130.240080716889</v>
      </c>
      <c r="N131" s="101">
        <f t="shared" si="35"/>
        <v>27336.01910031624</v>
      </c>
      <c r="O131" s="101">
        <f t="shared" si="36"/>
        <v>27541.874244915591</v>
      </c>
      <c r="P131" s="101">
        <f t="shared" si="37"/>
        <v>27752.052833191228</v>
      </c>
      <c r="Q131" s="101">
        <f t="shared" si="38"/>
        <v>27962.307546466865</v>
      </c>
      <c r="R131" s="101">
        <f t="shared" si="39"/>
        <v>28172.638384742502</v>
      </c>
    </row>
    <row r="132" spans="5:18" s="35" customFormat="1" ht="15" hidden="1" x14ac:dyDescent="0.2">
      <c r="E132" s="46">
        <v>31057</v>
      </c>
      <c r="F132" s="41">
        <f t="shared" si="27"/>
        <v>23557.460650581535</v>
      </c>
      <c r="G132" s="101">
        <f t="shared" si="28"/>
        <v>23738.75224029825</v>
      </c>
      <c r="H132" s="101">
        <f t="shared" si="29"/>
        <v>23920.119955014969</v>
      </c>
      <c r="I132" s="101">
        <f t="shared" si="30"/>
        <v>24101.563794731683</v>
      </c>
      <c r="J132" s="101">
        <f t="shared" si="31"/>
        <v>24286.800132243487</v>
      </c>
      <c r="K132" s="101">
        <f t="shared" si="32"/>
        <v>24472.11259475529</v>
      </c>
      <c r="L132" s="101">
        <f t="shared" si="33"/>
        <v>24657.501182267097</v>
      </c>
      <c r="M132" s="101">
        <f t="shared" si="34"/>
        <v>24846.768065838532</v>
      </c>
      <c r="N132" s="101">
        <f t="shared" si="35"/>
        <v>25036.111074409968</v>
      </c>
      <c r="O132" s="101">
        <f t="shared" si="36"/>
        <v>25225.530207981406</v>
      </c>
      <c r="P132" s="101">
        <f t="shared" si="37"/>
        <v>25418.915301989273</v>
      </c>
      <c r="Q132" s="101">
        <f t="shared" si="38"/>
        <v>25612.376520997135</v>
      </c>
      <c r="R132" s="101">
        <f t="shared" si="39"/>
        <v>25805.913865005001</v>
      </c>
    </row>
    <row r="133" spans="5:18" s="35" customFormat="1" ht="15" hidden="1" x14ac:dyDescent="0.2">
      <c r="E133" s="46">
        <v>31422</v>
      </c>
      <c r="F133" s="41">
        <f t="shared" si="27"/>
        <v>21587.813907607215</v>
      </c>
      <c r="G133" s="101">
        <f t="shared" si="28"/>
        <v>21754.825558437366</v>
      </c>
      <c r="H133" s="101">
        <f t="shared" si="29"/>
        <v>21921.91333426752</v>
      </c>
      <c r="I133" s="101">
        <f t="shared" si="30"/>
        <v>22089.077235097669</v>
      </c>
      <c r="J133" s="101">
        <f t="shared" si="31"/>
        <v>22259.723045052127</v>
      </c>
      <c r="K133" s="101">
        <f t="shared" si="32"/>
        <v>22430.444980006585</v>
      </c>
      <c r="L133" s="101">
        <f t="shared" si="33"/>
        <v>22601.243039961042</v>
      </c>
      <c r="M133" s="101">
        <f t="shared" si="34"/>
        <v>22775.602052000759</v>
      </c>
      <c r="N133" s="101">
        <f t="shared" si="35"/>
        <v>22950.037189040479</v>
      </c>
      <c r="O133" s="101">
        <f t="shared" si="36"/>
        <v>23124.548451080194</v>
      </c>
      <c r="P133" s="101">
        <f t="shared" si="37"/>
        <v>23302.701427350527</v>
      </c>
      <c r="Q133" s="101">
        <f t="shared" si="38"/>
        <v>23480.930528620858</v>
      </c>
      <c r="R133" s="101">
        <f t="shared" si="39"/>
        <v>23659.235754891186</v>
      </c>
    </row>
    <row r="134" spans="5:18" s="35" customFormat="1" ht="15" hidden="1" x14ac:dyDescent="0.2">
      <c r="E134" s="46">
        <v>31787</v>
      </c>
      <c r="F134" s="41">
        <f t="shared" si="27"/>
        <v>19874.702841871738</v>
      </c>
      <c r="G134" s="101">
        <f t="shared" si="28"/>
        <v>20029.29443747531</v>
      </c>
      <c r="H134" s="101">
        <f t="shared" si="29"/>
        <v>20183.962158078877</v>
      </c>
      <c r="I134" s="101">
        <f t="shared" si="30"/>
        <v>20338.706003682448</v>
      </c>
      <c r="J134" s="101">
        <f t="shared" si="31"/>
        <v>20496.661622209147</v>
      </c>
      <c r="K134" s="101">
        <f t="shared" si="32"/>
        <v>20654.693365735842</v>
      </c>
      <c r="L134" s="101">
        <f t="shared" si="33"/>
        <v>20812.801234262541</v>
      </c>
      <c r="M134" s="101">
        <f t="shared" si="34"/>
        <v>20974.194043210944</v>
      </c>
      <c r="N134" s="101">
        <f t="shared" si="35"/>
        <v>21135.662977159347</v>
      </c>
      <c r="O134" s="101">
        <f t="shared" si="36"/>
        <v>21297.20803610775</v>
      </c>
      <c r="P134" s="101">
        <f t="shared" si="37"/>
        <v>21462.112794369532</v>
      </c>
      <c r="Q134" s="101">
        <f t="shared" si="38"/>
        <v>21627.09367763131</v>
      </c>
      <c r="R134" s="101">
        <f t="shared" si="39"/>
        <v>21792.150685893092</v>
      </c>
    </row>
    <row r="135" spans="5:18" s="35" customFormat="1" ht="15" hidden="1" x14ac:dyDescent="0.2">
      <c r="E135" s="46">
        <v>32152</v>
      </c>
      <c r="F135" s="41">
        <f t="shared" si="27"/>
        <v>18309.949433789821</v>
      </c>
      <c r="G135" s="101">
        <f t="shared" si="28"/>
        <v>18453.196567184797</v>
      </c>
      <c r="H135" s="101">
        <f t="shared" si="29"/>
        <v>18596.519825579773</v>
      </c>
      <c r="I135" s="101">
        <f t="shared" si="30"/>
        <v>18739.919208974748</v>
      </c>
      <c r="J135" s="101">
        <f t="shared" si="31"/>
        <v>18886.283623239815</v>
      </c>
      <c r="K135" s="101">
        <f t="shared" si="32"/>
        <v>19032.724162504881</v>
      </c>
      <c r="L135" s="101">
        <f t="shared" si="33"/>
        <v>19179.240826769947</v>
      </c>
      <c r="M135" s="101">
        <f t="shared" si="34"/>
        <v>19328.790322764027</v>
      </c>
      <c r="N135" s="101">
        <f t="shared" si="35"/>
        <v>19478.415943758111</v>
      </c>
      <c r="O135" s="101">
        <f t="shared" si="36"/>
        <v>19628.117689752191</v>
      </c>
      <c r="P135" s="101">
        <f t="shared" si="37"/>
        <v>19780.921543002893</v>
      </c>
      <c r="Q135" s="101">
        <f t="shared" si="38"/>
        <v>19933.801521253597</v>
      </c>
      <c r="R135" s="101">
        <f t="shared" si="39"/>
        <v>20086.757624504298</v>
      </c>
    </row>
    <row r="136" spans="5:18" s="35" customFormat="1" ht="15" hidden="1" x14ac:dyDescent="0.2">
      <c r="E136" s="46">
        <v>32518</v>
      </c>
      <c r="F136" s="41">
        <f t="shared" si="27"/>
        <v>16903.350887168774</v>
      </c>
      <c r="G136" s="101">
        <f t="shared" si="28"/>
        <v>17036.400181100747</v>
      </c>
      <c r="H136" s="101">
        <f t="shared" si="29"/>
        <v>17169.525600032721</v>
      </c>
      <c r="I136" s="101">
        <f t="shared" si="30"/>
        <v>17302.727143964694</v>
      </c>
      <c r="J136" s="101">
        <f t="shared" si="31"/>
        <v>17438.671915758438</v>
      </c>
      <c r="K136" s="101">
        <f t="shared" si="32"/>
        <v>17574.692812552181</v>
      </c>
      <c r="L136" s="101">
        <f t="shared" si="33"/>
        <v>17710.789834345924</v>
      </c>
      <c r="M136" s="101">
        <f t="shared" si="34"/>
        <v>17849.693060644931</v>
      </c>
      <c r="N136" s="101">
        <f t="shared" si="35"/>
        <v>17988.672411943939</v>
      </c>
      <c r="O136" s="101">
        <f t="shared" si="36"/>
        <v>18127.727888242945</v>
      </c>
      <c r="P136" s="101">
        <f t="shared" si="37"/>
        <v>18269.653915432707</v>
      </c>
      <c r="Q136" s="101">
        <f t="shared" si="38"/>
        <v>18411.656067622469</v>
      </c>
      <c r="R136" s="101">
        <f t="shared" si="39"/>
        <v>18553.734344812226</v>
      </c>
    </row>
    <row r="137" spans="5:18" s="35" customFormat="1" ht="15" hidden="1" x14ac:dyDescent="0.2">
      <c r="E137" s="46">
        <v>32874</v>
      </c>
      <c r="F137" s="41">
        <f t="shared" si="27"/>
        <v>16581.442762071416</v>
      </c>
      <c r="G137" s="101">
        <f t="shared" si="28"/>
        <v>16712.158222096434</v>
      </c>
      <c r="H137" s="101">
        <f t="shared" si="29"/>
        <v>16842.949807121451</v>
      </c>
      <c r="I137" s="101">
        <f t="shared" si="30"/>
        <v>16973.817517146468</v>
      </c>
      <c r="J137" s="101">
        <f t="shared" si="31"/>
        <v>17107.37769414578</v>
      </c>
      <c r="K137" s="101">
        <f t="shared" si="32"/>
        <v>17241.013996145091</v>
      </c>
      <c r="L137" s="101">
        <f t="shared" si="33"/>
        <v>17374.726423144402</v>
      </c>
      <c r="M137" s="101">
        <f t="shared" si="34"/>
        <v>17511.193189712198</v>
      </c>
      <c r="N137" s="101">
        <f t="shared" si="35"/>
        <v>17647.736081279996</v>
      </c>
      <c r="O137" s="101">
        <f t="shared" si="36"/>
        <v>17784.355097847791</v>
      </c>
      <c r="P137" s="101">
        <f t="shared" si="37"/>
        <v>17923.791672307187</v>
      </c>
      <c r="Q137" s="101">
        <f t="shared" si="38"/>
        <v>18063.304371766582</v>
      </c>
      <c r="R137" s="101">
        <f t="shared" si="39"/>
        <v>18202.893196225978</v>
      </c>
    </row>
    <row r="138" spans="5:18" s="35" customFormat="1" ht="15" hidden="1" x14ac:dyDescent="0.2">
      <c r="E138" s="46">
        <v>33239</v>
      </c>
      <c r="F138" s="41">
        <f t="shared" si="27"/>
        <v>14760.562454455512</v>
      </c>
      <c r="G138" s="101">
        <f t="shared" si="28"/>
        <v>14878.076532250314</v>
      </c>
      <c r="H138" s="101">
        <f t="shared" si="29"/>
        <v>14995.666735045117</v>
      </c>
      <c r="I138" s="101">
        <f t="shared" si="30"/>
        <v>15113.333062839918</v>
      </c>
      <c r="J138" s="101">
        <f t="shared" si="31"/>
        <v>15233.404727545507</v>
      </c>
      <c r="K138" s="101">
        <f t="shared" si="32"/>
        <v>15353.552517251097</v>
      </c>
      <c r="L138" s="101">
        <f t="shared" si="33"/>
        <v>15473.776431956685</v>
      </c>
      <c r="M138" s="101">
        <f t="shared" si="34"/>
        <v>15596.461311088371</v>
      </c>
      <c r="N138" s="101">
        <f t="shared" si="35"/>
        <v>15719.222315220057</v>
      </c>
      <c r="O138" s="101">
        <f t="shared" si="36"/>
        <v>15842.059444351742</v>
      </c>
      <c r="P138" s="101">
        <f t="shared" si="37"/>
        <v>15967.414375323293</v>
      </c>
      <c r="Q138" s="101">
        <f t="shared" si="38"/>
        <v>16092.845431294842</v>
      </c>
      <c r="R138" s="101">
        <f t="shared" si="39"/>
        <v>16218.352612266392</v>
      </c>
    </row>
    <row r="139" spans="5:18" s="35" customFormat="1" ht="15" hidden="1" x14ac:dyDescent="0.2">
      <c r="E139" s="46">
        <v>33604</v>
      </c>
      <c r="F139" s="41">
        <f t="shared" si="27"/>
        <v>13142.624225705333</v>
      </c>
      <c r="G139" s="101">
        <f t="shared" si="28"/>
        <v>13248.408251341696</v>
      </c>
      <c r="H139" s="101">
        <f t="shared" si="29"/>
        <v>13354.268401978059</v>
      </c>
      <c r="I139" s="101">
        <f t="shared" si="30"/>
        <v>13460.204677614422</v>
      </c>
      <c r="J139" s="101">
        <f t="shared" si="31"/>
        <v>13568.291161527126</v>
      </c>
      <c r="K139" s="101">
        <f t="shared" si="32"/>
        <v>13676.45377043983</v>
      </c>
      <c r="L139" s="101">
        <f t="shared" si="33"/>
        <v>13784.692504352533</v>
      </c>
      <c r="M139" s="101">
        <f t="shared" si="34"/>
        <v>13895.13152500909</v>
      </c>
      <c r="N139" s="101">
        <f t="shared" si="35"/>
        <v>14005.646670665645</v>
      </c>
      <c r="O139" s="101">
        <f t="shared" si="36"/>
        <v>14116.237941322201</v>
      </c>
      <c r="P139" s="101">
        <f t="shared" si="37"/>
        <v>14229.080666396787</v>
      </c>
      <c r="Q139" s="101">
        <f t="shared" si="38"/>
        <v>14341.999516471373</v>
      </c>
      <c r="R139" s="101">
        <f t="shared" si="39"/>
        <v>14454.994491545956</v>
      </c>
    </row>
    <row r="140" spans="5:18" s="35" customFormat="1" ht="15" hidden="1" x14ac:dyDescent="0.2">
      <c r="E140" s="46">
        <v>33970</v>
      </c>
      <c r="F140" s="41">
        <f t="shared" si="27"/>
        <v>11696.836863855046</v>
      </c>
      <c r="G140" s="101">
        <f t="shared" si="28"/>
        <v>11792.138931117994</v>
      </c>
      <c r="H140" s="101">
        <f t="shared" si="29"/>
        <v>11887.517123380943</v>
      </c>
      <c r="I140" s="101">
        <f t="shared" si="30"/>
        <v>11982.971440643891</v>
      </c>
      <c r="J140" s="101">
        <f t="shared" si="31"/>
        <v>12080.347983588559</v>
      </c>
      <c r="K140" s="101">
        <f t="shared" si="32"/>
        <v>12177.800651533227</v>
      </c>
      <c r="L140" s="101">
        <f t="shared" si="33"/>
        <v>12275.329444477895</v>
      </c>
      <c r="M140" s="101">
        <f t="shared" si="34"/>
        <v>12374.82558295036</v>
      </c>
      <c r="N140" s="101">
        <f t="shared" si="35"/>
        <v>12474.397846422824</v>
      </c>
      <c r="O140" s="101">
        <f t="shared" si="36"/>
        <v>12574.046234895288</v>
      </c>
      <c r="P140" s="101">
        <f t="shared" si="37"/>
        <v>12675.708070098279</v>
      </c>
      <c r="Q140" s="101">
        <f t="shared" si="38"/>
        <v>12777.446030301269</v>
      </c>
      <c r="R140" s="101">
        <f t="shared" si="39"/>
        <v>12879.260115504259</v>
      </c>
    </row>
    <row r="141" spans="5:18" s="35" customFormat="1" ht="15" hidden="1" x14ac:dyDescent="0.2">
      <c r="E141" s="46">
        <v>34335</v>
      </c>
      <c r="F141" s="41">
        <f t="shared" si="27"/>
        <v>10414.802765641229</v>
      </c>
      <c r="G141" s="101">
        <f t="shared" si="28"/>
        <v>10500.810085692128</v>
      </c>
      <c r="H141" s="101">
        <f t="shared" si="29"/>
        <v>10586.893530743026</v>
      </c>
      <c r="I141" s="101">
        <f t="shared" si="30"/>
        <v>10673.053100793924</v>
      </c>
      <c r="J141" s="101">
        <f t="shared" si="31"/>
        <v>10760.932735774681</v>
      </c>
      <c r="K141" s="101">
        <f t="shared" si="32"/>
        <v>10848.888495755436</v>
      </c>
      <c r="L141" s="101">
        <f t="shared" si="33"/>
        <v>10936.920380736192</v>
      </c>
      <c r="M141" s="101">
        <f t="shared" si="34"/>
        <v>11026.713053496529</v>
      </c>
      <c r="N141" s="101">
        <f t="shared" si="35"/>
        <v>11116.581851256866</v>
      </c>
      <c r="O141" s="101">
        <f t="shared" si="36"/>
        <v>11206.526774017202</v>
      </c>
      <c r="P141" s="101">
        <f t="shared" si="37"/>
        <v>11298.274093128826</v>
      </c>
      <c r="Q141" s="101">
        <f t="shared" si="38"/>
        <v>11390.097537240452</v>
      </c>
      <c r="R141" s="101">
        <f t="shared" si="39"/>
        <v>11481.997106352075</v>
      </c>
    </row>
    <row r="142" spans="5:18" s="35" customFormat="1" ht="15" hidden="1" x14ac:dyDescent="0.2">
      <c r="E142" s="46">
        <v>34700</v>
      </c>
      <c r="F142" s="41">
        <f t="shared" si="27"/>
        <v>9278.3271239931801</v>
      </c>
      <c r="G142" s="101">
        <f t="shared" si="28"/>
        <v>9356.09499564213</v>
      </c>
      <c r="H142" s="101">
        <f t="shared" si="29"/>
        <v>9433.9389922910814</v>
      </c>
      <c r="I142" s="101">
        <f t="shared" si="30"/>
        <v>9511.8591139400305</v>
      </c>
      <c r="J142" s="101">
        <f t="shared" si="31"/>
        <v>9591.3200925160963</v>
      </c>
      <c r="K142" s="101">
        <f t="shared" si="32"/>
        <v>9670.8571960921599</v>
      </c>
      <c r="L142" s="101">
        <f t="shared" si="33"/>
        <v>9750.470424668225</v>
      </c>
      <c r="M142" s="101">
        <f t="shared" si="34"/>
        <v>9831.6613352470704</v>
      </c>
      <c r="N142" s="101">
        <f t="shared" si="35"/>
        <v>9912.9283708259136</v>
      </c>
      <c r="O142" s="101">
        <f t="shared" si="36"/>
        <v>9994.2715314047582</v>
      </c>
      <c r="P142" s="101">
        <f t="shared" si="37"/>
        <v>10077.230000007443</v>
      </c>
      <c r="Q142" s="101">
        <f t="shared" si="38"/>
        <v>10160.264593610127</v>
      </c>
      <c r="R142" s="101">
        <f t="shared" si="39"/>
        <v>10243.375312212811</v>
      </c>
    </row>
    <row r="143" spans="5:18" s="35" customFormat="1" ht="15" hidden="1" x14ac:dyDescent="0.2">
      <c r="E143" s="46">
        <v>35065</v>
      </c>
      <c r="F143" s="41">
        <f t="shared" si="27"/>
        <v>8273.4139334718784</v>
      </c>
      <c r="G143" s="101">
        <f t="shared" si="28"/>
        <v>8343.8961844895493</v>
      </c>
      <c r="H143" s="101">
        <f t="shared" si="29"/>
        <v>8414.4545605072199</v>
      </c>
      <c r="I143" s="101">
        <f t="shared" si="30"/>
        <v>8485.08906152489</v>
      </c>
      <c r="J143" s="101">
        <f t="shared" si="31"/>
        <v>8557.1059572209451</v>
      </c>
      <c r="K143" s="101">
        <f t="shared" si="32"/>
        <v>8629.1989779169999</v>
      </c>
      <c r="L143" s="101">
        <f t="shared" si="33"/>
        <v>8701.3681236130542</v>
      </c>
      <c r="M143" s="101">
        <f t="shared" si="34"/>
        <v>8774.9530425092489</v>
      </c>
      <c r="N143" s="101">
        <f t="shared" si="35"/>
        <v>8848.6140864054432</v>
      </c>
      <c r="O143" s="101">
        <f t="shared" si="36"/>
        <v>8922.3512553016371</v>
      </c>
      <c r="P143" s="101">
        <f t="shared" si="37"/>
        <v>8997.5383019025739</v>
      </c>
      <c r="Q143" s="101">
        <f t="shared" si="38"/>
        <v>9072.8014735035104</v>
      </c>
      <c r="R143" s="101">
        <f t="shared" si="39"/>
        <v>9148.1407701044463</v>
      </c>
    </row>
    <row r="144" spans="5:18" s="35" customFormat="1" ht="15" hidden="1" x14ac:dyDescent="0.2">
      <c r="E144" s="46">
        <v>35431</v>
      </c>
      <c r="F144" s="41">
        <f t="shared" si="27"/>
        <v>7366.4727810236773</v>
      </c>
      <c r="G144" s="101">
        <f t="shared" si="28"/>
        <v>7430.3797086860986</v>
      </c>
      <c r="H144" s="101">
        <f t="shared" si="29"/>
        <v>7494.3627613485205</v>
      </c>
      <c r="I144" s="101">
        <f t="shared" si="30"/>
        <v>7558.421939010942</v>
      </c>
      <c r="J144" s="101">
        <f t="shared" si="31"/>
        <v>7623.7204980687711</v>
      </c>
      <c r="K144" s="101">
        <f t="shared" si="32"/>
        <v>7689.0951821265999</v>
      </c>
      <c r="L144" s="101">
        <f t="shared" si="33"/>
        <v>7754.54599118443</v>
      </c>
      <c r="M144" s="101">
        <f t="shared" si="34"/>
        <v>7821.2664496205171</v>
      </c>
      <c r="N144" s="101">
        <f t="shared" si="35"/>
        <v>7888.0630330566037</v>
      </c>
      <c r="O144" s="101">
        <f t="shared" si="36"/>
        <v>7954.9357414926908</v>
      </c>
      <c r="P144" s="101">
        <f t="shared" si="37"/>
        <v>8023.1090256185125</v>
      </c>
      <c r="Q144" s="101">
        <f t="shared" si="38"/>
        <v>8091.3584347443348</v>
      </c>
      <c r="R144" s="101">
        <f t="shared" si="39"/>
        <v>8159.6839688701566</v>
      </c>
    </row>
    <row r="145" spans="5:18" s="35" customFormat="1" ht="15" hidden="1" x14ac:dyDescent="0.2">
      <c r="E145" s="46">
        <v>35796</v>
      </c>
      <c r="F145" s="41">
        <f t="shared" si="27"/>
        <v>6568.7004709997991</v>
      </c>
      <c r="G145" s="101">
        <f t="shared" si="28"/>
        <v>6626.8235494145474</v>
      </c>
      <c r="H145" s="101">
        <f t="shared" si="29"/>
        <v>6685.0227528292962</v>
      </c>
      <c r="I145" s="101">
        <f t="shared" si="30"/>
        <v>6743.2980812440446</v>
      </c>
      <c r="J145" s="101">
        <f t="shared" si="31"/>
        <v>6802.6869923330642</v>
      </c>
      <c r="K145" s="101">
        <f t="shared" si="32"/>
        <v>6862.1520284220833</v>
      </c>
      <c r="L145" s="101">
        <f t="shared" si="33"/>
        <v>6921.693189511102</v>
      </c>
      <c r="M145" s="101">
        <f t="shared" si="34"/>
        <v>6982.3754651350573</v>
      </c>
      <c r="N145" s="101">
        <f t="shared" si="35"/>
        <v>7043.1338657590122</v>
      </c>
      <c r="O145" s="101">
        <f t="shared" si="36"/>
        <v>7103.9683913829685</v>
      </c>
      <c r="P145" s="101">
        <f t="shared" si="37"/>
        <v>7165.9721622204952</v>
      </c>
      <c r="Q145" s="101">
        <f t="shared" si="38"/>
        <v>7228.0520580580214</v>
      </c>
      <c r="R145" s="101">
        <f t="shared" si="39"/>
        <v>7290.2080788955482</v>
      </c>
    </row>
    <row r="146" spans="5:18" s="35" customFormat="1" ht="15" hidden="1" x14ac:dyDescent="0.2">
      <c r="E146" s="46">
        <v>36161</v>
      </c>
      <c r="F146" s="41">
        <f t="shared" si="27"/>
        <v>5864.7013974173278</v>
      </c>
      <c r="G146" s="101">
        <f t="shared" si="28"/>
        <v>5917.7204825486033</v>
      </c>
      <c r="H146" s="101">
        <f t="shared" si="29"/>
        <v>5970.8156926798783</v>
      </c>
      <c r="I146" s="101">
        <f t="shared" si="30"/>
        <v>6023.9870278111548</v>
      </c>
      <c r="J146" s="101">
        <f t="shared" si="31"/>
        <v>6078.160933762786</v>
      </c>
      <c r="K146" s="101">
        <f t="shared" si="32"/>
        <v>6132.410964714416</v>
      </c>
      <c r="L146" s="101">
        <f t="shared" si="33"/>
        <v>6186.7371206660473</v>
      </c>
      <c r="M146" s="101">
        <f t="shared" si="34"/>
        <v>6242.0909647908766</v>
      </c>
      <c r="N146" s="101">
        <f t="shared" si="35"/>
        <v>6297.5209339157045</v>
      </c>
      <c r="O146" s="101">
        <f t="shared" si="36"/>
        <v>6353.0270280405339</v>
      </c>
      <c r="P146" s="101">
        <f t="shared" si="37"/>
        <v>6409.5864739938279</v>
      </c>
      <c r="Q146" s="101">
        <f t="shared" si="38"/>
        <v>6466.2220449471215</v>
      </c>
      <c r="R146" s="101">
        <f t="shared" si="39"/>
        <v>6522.9337409004156</v>
      </c>
    </row>
    <row r="147" spans="5:18" s="35" customFormat="1" ht="15" hidden="1" x14ac:dyDescent="0.2">
      <c r="E147" s="46">
        <v>36526</v>
      </c>
      <c r="F147" s="41">
        <f t="shared" si="27"/>
        <v>5227.8831499421303</v>
      </c>
      <c r="G147" s="101">
        <f t="shared" si="28"/>
        <v>5276.2853027792107</v>
      </c>
      <c r="H147" s="101">
        <f t="shared" si="29"/>
        <v>5324.7635806162907</v>
      </c>
      <c r="I147" s="101">
        <f t="shared" si="30"/>
        <v>5373.3179834533712</v>
      </c>
      <c r="J147" s="101">
        <f t="shared" si="31"/>
        <v>5422.7745388334079</v>
      </c>
      <c r="K147" s="101">
        <f t="shared" si="32"/>
        <v>5472.307219213445</v>
      </c>
      <c r="L147" s="101">
        <f t="shared" si="33"/>
        <v>5521.9160245934818</v>
      </c>
      <c r="M147" s="101">
        <f t="shared" si="34"/>
        <v>5572.4499157717846</v>
      </c>
      <c r="N147" s="101">
        <f t="shared" si="35"/>
        <v>5623.059931950087</v>
      </c>
      <c r="O147" s="101">
        <f t="shared" si="36"/>
        <v>5673.74607312839</v>
      </c>
      <c r="P147" s="101">
        <f t="shared" si="37"/>
        <v>5725.3807321585709</v>
      </c>
      <c r="Q147" s="101">
        <f t="shared" si="38"/>
        <v>5777.0915161887515</v>
      </c>
      <c r="R147" s="101">
        <f t="shared" si="39"/>
        <v>5828.8784252189325</v>
      </c>
    </row>
    <row r="148" spans="5:18" s="35" customFormat="1" ht="15" hidden="1" x14ac:dyDescent="0.2">
      <c r="E148" s="46">
        <v>36892</v>
      </c>
      <c r="F148" s="41">
        <f t="shared" si="27"/>
        <v>4672.2417340132215</v>
      </c>
      <c r="G148" s="101">
        <f t="shared" si="28"/>
        <v>4716.6154865848175</v>
      </c>
      <c r="H148" s="101">
        <f t="shared" si="29"/>
        <v>4761.0653641564131</v>
      </c>
      <c r="I148" s="101">
        <f t="shared" si="30"/>
        <v>4805.5913667280083</v>
      </c>
      <c r="J148" s="101">
        <f t="shared" si="31"/>
        <v>4850.9319041367862</v>
      </c>
      <c r="K148" s="101">
        <f t="shared" si="32"/>
        <v>4896.3485665455637</v>
      </c>
      <c r="L148" s="101">
        <f t="shared" si="33"/>
        <v>4941.8413539543426</v>
      </c>
      <c r="M148" s="101">
        <f t="shared" si="34"/>
        <v>4988.1697037705117</v>
      </c>
      <c r="N148" s="101">
        <f t="shared" si="35"/>
        <v>5034.5741785866803</v>
      </c>
      <c r="O148" s="101">
        <f t="shared" si="36"/>
        <v>5081.0547784028495</v>
      </c>
      <c r="P148" s="101">
        <f t="shared" si="37"/>
        <v>5128.3924255462698</v>
      </c>
      <c r="Q148" s="101">
        <f t="shared" si="38"/>
        <v>5175.8061976896906</v>
      </c>
      <c r="R148" s="101">
        <f t="shared" si="39"/>
        <v>5223.2960948331111</v>
      </c>
    </row>
    <row r="149" spans="5:18" s="35" customFormat="1" ht="15" hidden="1" x14ac:dyDescent="0.2">
      <c r="E149" s="46">
        <v>37257</v>
      </c>
      <c r="F149" s="41">
        <f t="shared" si="27"/>
        <v>4176.7831414720777</v>
      </c>
      <c r="G149" s="101">
        <f t="shared" si="28"/>
        <v>4217.5648192477502</v>
      </c>
      <c r="H149" s="101">
        <f t="shared" si="29"/>
        <v>4258.4226220234223</v>
      </c>
      <c r="I149" s="101">
        <f t="shared" si="30"/>
        <v>4299.3565497990949</v>
      </c>
      <c r="J149" s="101">
        <f t="shared" si="31"/>
        <v>4341.0268847851385</v>
      </c>
      <c r="K149" s="101">
        <f t="shared" si="32"/>
        <v>4382.7733447711817</v>
      </c>
      <c r="L149" s="101">
        <f t="shared" si="33"/>
        <v>4424.5959297572244</v>
      </c>
      <c r="M149" s="101">
        <f t="shared" si="34"/>
        <v>4467.1742502479647</v>
      </c>
      <c r="N149" s="101">
        <f t="shared" si="35"/>
        <v>4509.8286957387036</v>
      </c>
      <c r="O149" s="101">
        <f t="shared" si="36"/>
        <v>4552.5592662294439</v>
      </c>
      <c r="P149" s="101">
        <f t="shared" si="37"/>
        <v>4596.0653209096072</v>
      </c>
      <c r="Q149" s="101">
        <f t="shared" si="38"/>
        <v>4639.6475005897701</v>
      </c>
      <c r="R149" s="101">
        <f t="shared" si="39"/>
        <v>4683.3058052699344</v>
      </c>
    </row>
    <row r="150" spans="5:18" s="35" customFormat="1" ht="15" hidden="1" x14ac:dyDescent="0.2">
      <c r="E150" s="46">
        <v>37622</v>
      </c>
      <c r="F150" s="41">
        <f t="shared" si="27"/>
        <v>3720.513364160176</v>
      </c>
      <c r="G150" s="101">
        <f t="shared" si="28"/>
        <v>3757.9870860503374</v>
      </c>
      <c r="H150" s="101">
        <f t="shared" si="29"/>
        <v>3795.5369329404984</v>
      </c>
      <c r="I150" s="101">
        <f t="shared" si="30"/>
        <v>3833.16290483066</v>
      </c>
      <c r="J150" s="101">
        <f t="shared" si="31"/>
        <v>3871.4533358906824</v>
      </c>
      <c r="K150" s="101">
        <f t="shared" si="32"/>
        <v>3909.8198919507045</v>
      </c>
      <c r="L150" s="101">
        <f t="shared" si="33"/>
        <v>3948.262573010727</v>
      </c>
      <c r="M150" s="101">
        <f t="shared" si="34"/>
        <v>3987.3874766650547</v>
      </c>
      <c r="N150" s="101">
        <f t="shared" si="35"/>
        <v>4026.5885053193824</v>
      </c>
      <c r="O150" s="101">
        <f t="shared" si="36"/>
        <v>4065.8656589737107</v>
      </c>
      <c r="P150" s="101">
        <f t="shared" si="37"/>
        <v>4105.8431850012703</v>
      </c>
      <c r="Q150" s="101">
        <f t="shared" si="38"/>
        <v>4145.8968360288291</v>
      </c>
      <c r="R150" s="101">
        <f t="shared" si="39"/>
        <v>4186.0266120563892</v>
      </c>
    </row>
    <row r="151" spans="5:18" s="35" customFormat="1" ht="15" hidden="1" x14ac:dyDescent="0.2">
      <c r="E151" s="46">
        <v>37987</v>
      </c>
      <c r="F151" s="41">
        <f t="shared" si="27"/>
        <v>3312.3808894294675</v>
      </c>
      <c r="G151" s="101">
        <f t="shared" si="28"/>
        <v>3346.895650877831</v>
      </c>
      <c r="H151" s="101">
        <f t="shared" si="29"/>
        <v>3381.486537326195</v>
      </c>
      <c r="I151" s="101">
        <f t="shared" si="30"/>
        <v>3416.1535487745587</v>
      </c>
      <c r="J151" s="101">
        <f t="shared" si="31"/>
        <v>3451.4206620031741</v>
      </c>
      <c r="K151" s="101">
        <f t="shared" si="32"/>
        <v>3486.7639002317896</v>
      </c>
      <c r="L151" s="101">
        <f t="shared" si="33"/>
        <v>3522.1832634604057</v>
      </c>
      <c r="M151" s="101">
        <f t="shared" si="34"/>
        <v>3558.2190921204938</v>
      </c>
      <c r="N151" s="101">
        <f t="shared" si="35"/>
        <v>3594.3310457805815</v>
      </c>
      <c r="O151" s="101">
        <f t="shared" si="36"/>
        <v>3630.5191244406697</v>
      </c>
      <c r="P151" s="101">
        <f t="shared" si="37"/>
        <v>3667.3403880928645</v>
      </c>
      <c r="Q151" s="101">
        <f t="shared" si="38"/>
        <v>3704.2377767450594</v>
      </c>
      <c r="R151" s="101">
        <f t="shared" si="39"/>
        <v>3741.2112903972543</v>
      </c>
    </row>
    <row r="152" spans="5:18" s="35" customFormat="1" ht="15" hidden="1" x14ac:dyDescent="0.2">
      <c r="E152" s="46">
        <v>38353</v>
      </c>
      <c r="F152" s="41">
        <f t="shared" si="27"/>
        <v>2932.2639462451357</v>
      </c>
      <c r="G152" s="101">
        <f t="shared" si="28"/>
        <v>2964.0228598554131</v>
      </c>
      <c r="H152" s="101">
        <f t="shared" si="29"/>
        <v>2995.8578984656901</v>
      </c>
      <c r="I152" s="101">
        <f t="shared" si="30"/>
        <v>3027.7690620759677</v>
      </c>
      <c r="J152" s="101">
        <f t="shared" si="31"/>
        <v>3060.2203877760185</v>
      </c>
      <c r="K152" s="101">
        <f t="shared" si="32"/>
        <v>3092.7478384760693</v>
      </c>
      <c r="L152" s="101">
        <f t="shared" si="33"/>
        <v>3125.3514141761202</v>
      </c>
      <c r="M152" s="101">
        <f t="shared" si="34"/>
        <v>3158.5102119288972</v>
      </c>
      <c r="N152" s="101">
        <f t="shared" si="35"/>
        <v>3191.7451346816738</v>
      </c>
      <c r="O152" s="101">
        <f t="shared" si="36"/>
        <v>3225.0561824344509</v>
      </c>
      <c r="P152" s="101">
        <f t="shared" si="37"/>
        <v>3258.9378397571008</v>
      </c>
      <c r="Q152" s="101">
        <f t="shared" si="38"/>
        <v>3292.8956220797504</v>
      </c>
      <c r="R152" s="101">
        <f t="shared" si="39"/>
        <v>3326.9295294024005</v>
      </c>
    </row>
    <row r="153" spans="5:18" s="35" customFormat="1" ht="15" hidden="1" x14ac:dyDescent="0.2">
      <c r="E153" s="46">
        <v>38718</v>
      </c>
      <c r="F153" s="41">
        <f t="shared" si="27"/>
        <v>2582.6381219682207</v>
      </c>
      <c r="G153" s="101">
        <f t="shared" si="28"/>
        <v>2611.8622483524905</v>
      </c>
      <c r="H153" s="101">
        <f t="shared" si="29"/>
        <v>2641.1624997367599</v>
      </c>
      <c r="I153" s="101">
        <f t="shared" si="30"/>
        <v>2670.5388761210297</v>
      </c>
      <c r="J153" s="101">
        <f t="shared" si="31"/>
        <v>2700.400282972907</v>
      </c>
      <c r="K153" s="101">
        <f t="shared" si="32"/>
        <v>2730.3378148247848</v>
      </c>
      <c r="L153" s="101">
        <f t="shared" si="33"/>
        <v>2760.3514716766622</v>
      </c>
      <c r="M153" s="101">
        <f t="shared" si="34"/>
        <v>2790.8640198463181</v>
      </c>
      <c r="N153" s="101">
        <f t="shared" si="35"/>
        <v>2821.4526930159736</v>
      </c>
      <c r="O153" s="101">
        <f t="shared" si="36"/>
        <v>2852.1174911856297</v>
      </c>
      <c r="P153" s="101">
        <f t="shared" si="37"/>
        <v>2883.2953429967256</v>
      </c>
      <c r="Q153" s="101">
        <f t="shared" si="38"/>
        <v>2914.5493198078211</v>
      </c>
      <c r="R153" s="101">
        <f t="shared" si="39"/>
        <v>2945.8794216189171</v>
      </c>
    </row>
    <row r="154" spans="5:18" s="35" customFormat="1" ht="15" hidden="1" x14ac:dyDescent="0.2">
      <c r="E154" s="46">
        <v>39083</v>
      </c>
      <c r="F154" s="41">
        <f t="shared" si="27"/>
        <v>2259.3303963269659</v>
      </c>
      <c r="G154" s="101">
        <f t="shared" si="28"/>
        <v>2286.2105417003363</v>
      </c>
      <c r="H154" s="101">
        <f t="shared" si="29"/>
        <v>2313.1668120737068</v>
      </c>
      <c r="I154" s="101">
        <f t="shared" si="30"/>
        <v>2340.1992074470777</v>
      </c>
      <c r="J154" s="101">
        <f t="shared" si="31"/>
        <v>2367.6656517010688</v>
      </c>
      <c r="K154" s="101">
        <f t="shared" si="32"/>
        <v>2395.2082209550604</v>
      </c>
      <c r="L154" s="101">
        <f t="shared" si="33"/>
        <v>2422.826915209052</v>
      </c>
      <c r="M154" s="101">
        <f t="shared" si="34"/>
        <v>2450.8924103443178</v>
      </c>
      <c r="N154" s="101">
        <f t="shared" si="35"/>
        <v>2479.0340304795832</v>
      </c>
      <c r="O154" s="101">
        <f t="shared" si="36"/>
        <v>2507.2517756148491</v>
      </c>
      <c r="P154" s="101">
        <f t="shared" si="37"/>
        <v>2535.9293509880567</v>
      </c>
      <c r="Q154" s="101">
        <f t="shared" si="38"/>
        <v>2564.6830513612645</v>
      </c>
      <c r="R154" s="101">
        <f t="shared" si="39"/>
        <v>2593.5128767344722</v>
      </c>
    </row>
    <row r="155" spans="5:18" s="35" customFormat="1" ht="15" hidden="1" x14ac:dyDescent="0.2">
      <c r="E155" s="46">
        <v>39448</v>
      </c>
      <c r="F155" s="41">
        <f t="shared" si="27"/>
        <v>1961.2154804759391</v>
      </c>
      <c r="G155" s="101">
        <f t="shared" si="28"/>
        <v>1985.9342927093896</v>
      </c>
      <c r="H155" s="101">
        <f t="shared" si="29"/>
        <v>2010.7292299428402</v>
      </c>
      <c r="I155" s="101">
        <f t="shared" si="30"/>
        <v>2035.6002921762908</v>
      </c>
      <c r="J155" s="101">
        <f t="shared" si="31"/>
        <v>2060.8583942945688</v>
      </c>
      <c r="K155" s="101">
        <f t="shared" si="32"/>
        <v>2086.1926214128475</v>
      </c>
      <c r="L155" s="101">
        <f t="shared" si="33"/>
        <v>2111.6029735311254</v>
      </c>
      <c r="M155" s="101">
        <f t="shared" si="34"/>
        <v>2137.4120950892261</v>
      </c>
      <c r="N155" s="101">
        <f t="shared" si="35"/>
        <v>2163.2973416473269</v>
      </c>
      <c r="O155" s="101">
        <f t="shared" si="36"/>
        <v>2189.2587132054273</v>
      </c>
      <c r="P155" s="101">
        <f t="shared" si="37"/>
        <v>2215.6308388761668</v>
      </c>
      <c r="Q155" s="101">
        <f t="shared" si="38"/>
        <v>2242.0790895469058</v>
      </c>
      <c r="R155" s="101">
        <f t="shared" si="39"/>
        <v>2268.6034652176454</v>
      </c>
    </row>
    <row r="156" spans="5:18" s="35" customFormat="1" ht="15" hidden="1" x14ac:dyDescent="0.2">
      <c r="E156" s="46">
        <v>39814</v>
      </c>
      <c r="F156" s="41">
        <f t="shared" si="27"/>
        <v>1686.8937738712377</v>
      </c>
      <c r="G156" s="101">
        <f t="shared" si="28"/>
        <v>1709.6237537318043</v>
      </c>
      <c r="H156" s="101">
        <f t="shared" si="29"/>
        <v>1732.4298585923707</v>
      </c>
      <c r="I156" s="101">
        <f t="shared" si="30"/>
        <v>1755.3120884529374</v>
      </c>
      <c r="J156" s="101">
        <f t="shared" si="31"/>
        <v>1778.5381010942212</v>
      </c>
      <c r="K156" s="101">
        <f t="shared" si="32"/>
        <v>1801.840238735505</v>
      </c>
      <c r="L156" s="101">
        <f t="shared" si="33"/>
        <v>1825.2185013767889</v>
      </c>
      <c r="M156" s="101">
        <f t="shared" si="34"/>
        <v>1848.9513355117706</v>
      </c>
      <c r="N156" s="101">
        <f t="shared" si="35"/>
        <v>1872.7602946467525</v>
      </c>
      <c r="O156" s="101">
        <f t="shared" si="36"/>
        <v>1896.6453787817343</v>
      </c>
      <c r="P156" s="101">
        <f t="shared" si="37"/>
        <v>1920.8960577779019</v>
      </c>
      <c r="Q156" s="101">
        <f t="shared" si="38"/>
        <v>1945.2228617740695</v>
      </c>
      <c r="R156" s="101">
        <f t="shared" si="39"/>
        <v>1969.6257907702372</v>
      </c>
    </row>
    <row r="157" spans="5:18" s="35" customFormat="1" ht="15" hidden="1" x14ac:dyDescent="0.2">
      <c r="E157" s="46">
        <v>40179</v>
      </c>
      <c r="F157" s="41">
        <f t="shared" si="27"/>
        <v>1432.1664748811586</v>
      </c>
      <c r="G157" s="101">
        <f t="shared" si="28"/>
        <v>1453.049681824047</v>
      </c>
      <c r="H157" s="101">
        <f t="shared" si="29"/>
        <v>1474.0090137669354</v>
      </c>
      <c r="I157" s="101">
        <f t="shared" si="30"/>
        <v>1495.0444707098238</v>
      </c>
      <c r="J157" s="101">
        <f t="shared" si="31"/>
        <v>1516.38354312247</v>
      </c>
      <c r="K157" s="101">
        <f t="shared" si="32"/>
        <v>1537.7987405351164</v>
      </c>
      <c r="L157" s="101">
        <f t="shared" si="33"/>
        <v>1559.2900629477626</v>
      </c>
      <c r="M157" s="101">
        <f t="shared" si="34"/>
        <v>1581.0949159041338</v>
      </c>
      <c r="N157" s="101">
        <f t="shared" si="35"/>
        <v>1602.9758938605053</v>
      </c>
      <c r="O157" s="101">
        <f t="shared" si="36"/>
        <v>1624.9329968168765</v>
      </c>
      <c r="P157" s="101">
        <f t="shared" si="37"/>
        <v>1647.213761043799</v>
      </c>
      <c r="Q157" s="101">
        <f t="shared" si="38"/>
        <v>1669.5706502707212</v>
      </c>
      <c r="R157" s="101">
        <f t="shared" si="39"/>
        <v>1692.0036644976437</v>
      </c>
    </row>
    <row r="158" spans="5:18" s="35" customFormat="1" ht="15" hidden="1" x14ac:dyDescent="0.2">
      <c r="E158" s="46">
        <v>40544</v>
      </c>
      <c r="F158" s="41">
        <f t="shared" si="27"/>
        <v>1197.0335835056992</v>
      </c>
      <c r="G158" s="101">
        <f t="shared" si="28"/>
        <v>1216.2120769861156</v>
      </c>
      <c r="H158" s="101">
        <f t="shared" si="29"/>
        <v>1235.466695466532</v>
      </c>
      <c r="I158" s="101">
        <f t="shared" si="30"/>
        <v>1254.7974389469482</v>
      </c>
      <c r="J158" s="101">
        <f t="shared" si="31"/>
        <v>1274.3947203793136</v>
      </c>
      <c r="K158" s="101">
        <f t="shared" si="32"/>
        <v>1294.0681268116789</v>
      </c>
      <c r="L158" s="101">
        <f t="shared" si="33"/>
        <v>1313.8176582440444</v>
      </c>
      <c r="M158" s="101">
        <f t="shared" si="34"/>
        <v>1333.8428362663137</v>
      </c>
      <c r="N158" s="101">
        <f t="shared" si="35"/>
        <v>1353.9441392885831</v>
      </c>
      <c r="O158" s="101">
        <f t="shared" si="36"/>
        <v>1374.1215673108525</v>
      </c>
      <c r="P158" s="101">
        <f t="shared" si="37"/>
        <v>1394.5839486738562</v>
      </c>
      <c r="Q158" s="101">
        <f t="shared" si="38"/>
        <v>1415.1224550368599</v>
      </c>
      <c r="R158" s="101">
        <f t="shared" si="39"/>
        <v>1435.7370863998638</v>
      </c>
    </row>
    <row r="159" spans="5:18" s="35" customFormat="1" ht="15" hidden="1" x14ac:dyDescent="0.2">
      <c r="E159" s="46">
        <v>40909</v>
      </c>
      <c r="F159" s="41">
        <f t="shared" si="27"/>
        <v>978.69589865705905</v>
      </c>
      <c r="G159" s="101">
        <f t="shared" si="28"/>
        <v>996.29144392232274</v>
      </c>
      <c r="H159" s="101">
        <f t="shared" si="29"/>
        <v>1013.9631141875865</v>
      </c>
      <c r="I159" s="101">
        <f t="shared" si="30"/>
        <v>1031.7109094528503</v>
      </c>
      <c r="J159" s="101">
        <f t="shared" si="31"/>
        <v>1049.6908135463834</v>
      </c>
      <c r="K159" s="101">
        <f t="shared" si="32"/>
        <v>1067.7468426399166</v>
      </c>
      <c r="L159" s="101">
        <f t="shared" si="33"/>
        <v>1085.8789967334499</v>
      </c>
      <c r="M159" s="101">
        <f t="shared" si="34"/>
        <v>1104.2516194597674</v>
      </c>
      <c r="N159" s="101">
        <f t="shared" si="35"/>
        <v>1122.700367186085</v>
      </c>
      <c r="O159" s="101">
        <f t="shared" si="36"/>
        <v>1141.2252399124025</v>
      </c>
      <c r="P159" s="101">
        <f t="shared" si="37"/>
        <v>1159.9991229017674</v>
      </c>
      <c r="Q159" s="101">
        <f t="shared" si="38"/>
        <v>1178.8491308911323</v>
      </c>
      <c r="R159" s="101">
        <f t="shared" si="39"/>
        <v>1197.7752638804973</v>
      </c>
    </row>
    <row r="160" spans="5:18" s="35" customFormat="1" ht="15" hidden="1" x14ac:dyDescent="0.2">
      <c r="E160" s="46">
        <v>41275</v>
      </c>
      <c r="F160" s="41">
        <f t="shared" si="27"/>
        <v>778.55302087913844</v>
      </c>
      <c r="G160" s="101">
        <f t="shared" si="28"/>
        <v>794.69753028051218</v>
      </c>
      <c r="H160" s="101">
        <f t="shared" si="29"/>
        <v>810.91816468188597</v>
      </c>
      <c r="I160" s="101">
        <f t="shared" si="30"/>
        <v>827.21492408325969</v>
      </c>
      <c r="J160" s="101">
        <f t="shared" si="31"/>
        <v>843.71223228286328</v>
      </c>
      <c r="K160" s="101">
        <f t="shared" si="32"/>
        <v>860.28566548246704</v>
      </c>
      <c r="L160" s="101">
        <f t="shared" si="33"/>
        <v>876.93522368207061</v>
      </c>
      <c r="M160" s="101">
        <f t="shared" si="34"/>
        <v>893.79300405376557</v>
      </c>
      <c r="N160" s="101">
        <f t="shared" si="35"/>
        <v>910.72690942546069</v>
      </c>
      <c r="O160" s="101">
        <f t="shared" si="36"/>
        <v>927.73693979715563</v>
      </c>
      <c r="P160" s="101">
        <f t="shared" si="37"/>
        <v>944.96303261068499</v>
      </c>
      <c r="Q160" s="101">
        <f t="shared" si="38"/>
        <v>962.2652504242144</v>
      </c>
      <c r="R160" s="101">
        <f t="shared" si="39"/>
        <v>979.64359323774374</v>
      </c>
    </row>
    <row r="161" spans="5:18" s="35" customFormat="1" ht="15" hidden="1" x14ac:dyDescent="0.2">
      <c r="E161" s="46">
        <v>41640</v>
      </c>
      <c r="F161" s="41">
        <f t="shared" si="27"/>
        <v>595.05841720632736</v>
      </c>
      <c r="G161" s="101">
        <f t="shared" si="28"/>
        <v>609.87259073107327</v>
      </c>
      <c r="H161" s="101">
        <f t="shared" si="29"/>
        <v>624.76288925581912</v>
      </c>
      <c r="I161" s="101">
        <f t="shared" si="30"/>
        <v>639.72931278056501</v>
      </c>
      <c r="J161" s="101">
        <f t="shared" si="31"/>
        <v>654.8673502982241</v>
      </c>
      <c r="K161" s="101">
        <f t="shared" si="32"/>
        <v>670.08151281588323</v>
      </c>
      <c r="L161" s="101">
        <f t="shared" si="33"/>
        <v>685.3718003335423</v>
      </c>
      <c r="M161" s="101">
        <f t="shared" si="34"/>
        <v>700.84074588596047</v>
      </c>
      <c r="N161" s="101">
        <f t="shared" si="35"/>
        <v>716.3858164383787</v>
      </c>
      <c r="O161" s="101">
        <f t="shared" si="36"/>
        <v>732.00701199079685</v>
      </c>
      <c r="P161" s="101">
        <f t="shared" si="37"/>
        <v>747.81406282773014</v>
      </c>
      <c r="Q161" s="101">
        <f t="shared" si="38"/>
        <v>763.69723866466347</v>
      </c>
      <c r="R161" s="101">
        <f t="shared" si="39"/>
        <v>779.65653950159674</v>
      </c>
    </row>
    <row r="162" spans="5:18" s="35" customFormat="1" ht="15" hidden="1" x14ac:dyDescent="0.2">
      <c r="E162" s="46">
        <v>42005</v>
      </c>
      <c r="F162" s="41">
        <f t="shared" si="27"/>
        <v>426.83098627001766</v>
      </c>
      <c r="G162" s="101">
        <f t="shared" si="28"/>
        <v>440.42551092047529</v>
      </c>
      <c r="H162" s="101">
        <f t="shared" si="29"/>
        <v>454.09616057093291</v>
      </c>
      <c r="I162" s="101">
        <f t="shared" si="30"/>
        <v>467.84293522139052</v>
      </c>
      <c r="J162" s="101">
        <f t="shared" si="31"/>
        <v>481.73479650174562</v>
      </c>
      <c r="K162" s="101">
        <f t="shared" si="32"/>
        <v>495.70278278210066</v>
      </c>
      <c r="L162" s="101">
        <f t="shared" si="33"/>
        <v>509.74689406245574</v>
      </c>
      <c r="M162" s="101">
        <f t="shared" si="34"/>
        <v>523.94255904440865</v>
      </c>
      <c r="N162" s="101">
        <f t="shared" si="35"/>
        <v>538.21434902636145</v>
      </c>
      <c r="O162" s="101">
        <f t="shared" si="36"/>
        <v>552.56226400831429</v>
      </c>
      <c r="P162" s="101">
        <f t="shared" si="37"/>
        <v>567.0683404223746</v>
      </c>
      <c r="Q162" s="101">
        <f t="shared" si="38"/>
        <v>581.65054183643485</v>
      </c>
      <c r="R162" s="101">
        <f t="shared" si="39"/>
        <v>596.30886825049515</v>
      </c>
    </row>
    <row r="163" spans="5:18" s="35" customFormat="1" ht="15" hidden="1" x14ac:dyDescent="0.2">
      <c r="E163" s="46">
        <v>42370</v>
      </c>
      <c r="F163" s="41">
        <f t="shared" si="27"/>
        <v>272.34205063219423</v>
      </c>
      <c r="G163" s="101">
        <f t="shared" si="28"/>
        <v>284.81653049927763</v>
      </c>
      <c r="H163" s="101">
        <f t="shared" si="29"/>
        <v>297.36713536636103</v>
      </c>
      <c r="I163" s="101">
        <f t="shared" si="30"/>
        <v>309.99386523344441</v>
      </c>
      <c r="J163" s="101">
        <f t="shared" si="31"/>
        <v>322.74132075638687</v>
      </c>
      <c r="K163" s="101">
        <f t="shared" si="32"/>
        <v>335.56490127932932</v>
      </c>
      <c r="L163" s="101">
        <f t="shared" si="33"/>
        <v>348.46460680227182</v>
      </c>
      <c r="M163" s="101">
        <f t="shared" si="34"/>
        <v>361.4909752015883</v>
      </c>
      <c r="N163" s="101">
        <f t="shared" si="35"/>
        <v>374.59346860090477</v>
      </c>
      <c r="O163" s="101">
        <f t="shared" si="36"/>
        <v>387.77208700022118</v>
      </c>
      <c r="P163" s="101">
        <f t="shared" si="37"/>
        <v>401.08343463097276</v>
      </c>
      <c r="Q163" s="101">
        <f t="shared" si="38"/>
        <v>414.47090726172439</v>
      </c>
      <c r="R163" s="101">
        <f t="shared" si="39"/>
        <v>427.93450489247596</v>
      </c>
    </row>
    <row r="164" spans="5:18" s="35" customFormat="1" ht="15" hidden="1" x14ac:dyDescent="0.2">
      <c r="E164" s="46">
        <v>42736</v>
      </c>
      <c r="F164" s="41">
        <f t="shared" si="27"/>
        <v>130.5934449744619</v>
      </c>
      <c r="G164" s="101">
        <f t="shared" si="28"/>
        <v>142.04024745052675</v>
      </c>
      <c r="H164" s="101">
        <f t="shared" si="29"/>
        <v>153.56317492659159</v>
      </c>
      <c r="I164" s="101">
        <f t="shared" si="30"/>
        <v>165.16222740265644</v>
      </c>
      <c r="J164" s="101">
        <f t="shared" si="31"/>
        <v>176.85965355132569</v>
      </c>
      <c r="K164" s="101">
        <f t="shared" si="32"/>
        <v>188.63320469999496</v>
      </c>
      <c r="L164" s="101">
        <f t="shared" si="33"/>
        <v>200.48288084866422</v>
      </c>
      <c r="M164" s="101">
        <f t="shared" si="34"/>
        <v>212.43638173481705</v>
      </c>
      <c r="N164" s="101">
        <f t="shared" si="35"/>
        <v>224.46600762096983</v>
      </c>
      <c r="O164" s="101">
        <f t="shared" si="36"/>
        <v>236.57175850712267</v>
      </c>
      <c r="P164" s="101">
        <f t="shared" si="37"/>
        <v>248.7869037562993</v>
      </c>
      <c r="Q164" s="101">
        <f t="shared" si="38"/>
        <v>261.07817400547594</v>
      </c>
      <c r="R164" s="101">
        <f t="shared" si="39"/>
        <v>273.44556925465258</v>
      </c>
    </row>
    <row r="165" spans="5:18" s="35" customFormat="1" ht="15" hidden="1" x14ac:dyDescent="0.2">
      <c r="E165" s="46">
        <v>43101</v>
      </c>
      <c r="F165" s="41">
        <f t="shared" ref="F165:F167" si="40">B102</f>
        <v>0</v>
      </c>
      <c r="G165" s="101">
        <f t="shared" ref="G165:G167" si="41">$F165+$H$109*0.7*1+$F165*$M$3*1/1200</f>
        <v>10.5</v>
      </c>
      <c r="H165" s="101">
        <f t="shared" ref="H165:H167" si="42">$F165+$H$109*0.7*2+($F165)*$M$3*2/1200+$H$109*0.7*$M$3/1200</f>
        <v>21.076125000000001</v>
      </c>
      <c r="I165" s="101">
        <f t="shared" ref="I165:I167" si="43">$F165+$H$109*0.7*3+($F165)*$M$3*3/1200+$H$109*0.7*2*$M$3/1200+$H$109*0.7*1*$M$3/1200</f>
        <v>31.728375</v>
      </c>
      <c r="J165" s="101">
        <f t="shared" ref="J165:J167" si="44">$I165+$H$109*0.7*1+$I165*$M$4*1/1200</f>
        <v>42.458405718750001</v>
      </c>
      <c r="K165" s="101">
        <f t="shared" ref="K165:K167" si="45">$I165+$H$109*0.7*2+($I165)*$M$4*2/1200+$H$109*0.7*$M$4/1200</f>
        <v>53.264561437499999</v>
      </c>
      <c r="L165" s="101">
        <f t="shared" ref="L165:L167" si="46">$I165+$H$109*0.7*3+($I165)*$M$4*3/1200+$H$109*0.7*2*$M$4/1200+$H$109*0.7*1*$M$4/1200</f>
        <v>64.146842156250003</v>
      </c>
      <c r="M165" s="101">
        <f t="shared" ref="M165:M167" si="47">$L165+$H$109*0.7*1+$L165*$M$5*1/1200</f>
        <v>75.111906761882821</v>
      </c>
      <c r="N165" s="101">
        <f t="shared" ref="N165:N167" si="48">$L165+$H$109*0.7*2+($L165)*$M$5*2/1200+$H$109*0.7*$M$5/1200</f>
        <v>86.15309636751563</v>
      </c>
      <c r="O165" s="101">
        <f t="shared" ref="O165:O167" si="49">$L165+$H$109*0.7*3+($L165)*$M$5*3/1200+$H$109*0.7*2*$M$5/1200+$H$109*0.7*1*$M$5/1200</f>
        <v>97.270410973148444</v>
      </c>
      <c r="P165" s="101">
        <f t="shared" si="37"/>
        <v>108.47562145270376</v>
      </c>
      <c r="Q165" s="101">
        <f t="shared" si="38"/>
        <v>119.7569569322591</v>
      </c>
      <c r="R165" s="101">
        <f t="shared" si="39"/>
        <v>131.11441741181443</v>
      </c>
    </row>
    <row r="166" spans="5:18" s="35" customFormat="1" ht="15" hidden="1" x14ac:dyDescent="0.2">
      <c r="E166" s="46">
        <v>43466</v>
      </c>
      <c r="F166" s="41">
        <f t="shared" si="40"/>
        <v>0</v>
      </c>
      <c r="G166" s="101">
        <f t="shared" si="41"/>
        <v>10.5</v>
      </c>
      <c r="H166" s="101">
        <f t="shared" si="42"/>
        <v>21.076125000000001</v>
      </c>
      <c r="I166" s="101">
        <f t="shared" si="43"/>
        <v>31.728375</v>
      </c>
      <c r="J166" s="101">
        <f t="shared" si="44"/>
        <v>42.458405718750001</v>
      </c>
      <c r="K166" s="101">
        <f t="shared" si="45"/>
        <v>53.264561437499999</v>
      </c>
      <c r="L166" s="101">
        <f t="shared" si="46"/>
        <v>64.146842156250003</v>
      </c>
      <c r="M166" s="101">
        <f t="shared" si="47"/>
        <v>75.111906761882821</v>
      </c>
      <c r="N166" s="101">
        <f t="shared" si="48"/>
        <v>86.15309636751563</v>
      </c>
      <c r="O166" s="101">
        <f t="shared" si="49"/>
        <v>97.270410973148444</v>
      </c>
      <c r="P166" s="101">
        <f t="shared" si="37"/>
        <v>108.47562145270376</v>
      </c>
      <c r="Q166" s="101">
        <f t="shared" si="38"/>
        <v>119.7569569322591</v>
      </c>
      <c r="R166" s="101">
        <f t="shared" si="39"/>
        <v>131.11441741181443</v>
      </c>
    </row>
    <row r="167" spans="5:18" s="35" customFormat="1" ht="15" hidden="1" x14ac:dyDescent="0.2">
      <c r="E167" s="46">
        <v>43831</v>
      </c>
      <c r="F167" s="41">
        <f t="shared" si="40"/>
        <v>0</v>
      </c>
      <c r="G167" s="101">
        <f t="shared" si="41"/>
        <v>10.5</v>
      </c>
      <c r="H167" s="101">
        <f t="shared" si="42"/>
        <v>21.076125000000001</v>
      </c>
      <c r="I167" s="101">
        <f t="shared" si="43"/>
        <v>31.728375</v>
      </c>
      <c r="J167" s="101">
        <f t="shared" si="44"/>
        <v>42.458405718750001</v>
      </c>
      <c r="K167" s="101">
        <f t="shared" si="45"/>
        <v>53.264561437499999</v>
      </c>
      <c r="L167" s="101">
        <f t="shared" si="46"/>
        <v>64.146842156250003</v>
      </c>
      <c r="M167" s="101">
        <f t="shared" si="47"/>
        <v>75.111906761882821</v>
      </c>
      <c r="N167" s="101">
        <f t="shared" si="48"/>
        <v>86.15309636751563</v>
      </c>
      <c r="O167" s="101">
        <f t="shared" si="49"/>
        <v>97.270410973148444</v>
      </c>
      <c r="P167" s="101">
        <f t="shared" si="37"/>
        <v>108.47562145270376</v>
      </c>
      <c r="Q167" s="101">
        <f t="shared" si="38"/>
        <v>119.7569569322591</v>
      </c>
      <c r="R167" s="101">
        <f t="shared" si="39"/>
        <v>131.11441741181443</v>
      </c>
    </row>
    <row r="168" spans="5:18" s="35" customFormat="1" ht="15" hidden="1" x14ac:dyDescent="0.2">
      <c r="F168" s="41"/>
      <c r="G168" s="101"/>
      <c r="H168" s="101"/>
      <c r="I168" s="101"/>
      <c r="J168" s="101"/>
      <c r="K168" s="101"/>
      <c r="L168" s="101"/>
      <c r="M168" s="101"/>
      <c r="N168" s="101"/>
      <c r="O168" s="101"/>
      <c r="P168" s="101"/>
      <c r="Q168" s="101"/>
      <c r="R168" s="101"/>
    </row>
    <row r="169" spans="5:18" s="35" customFormat="1" hidden="1" x14ac:dyDescent="0.2"/>
    <row r="170" spans="5:18" s="35" customFormat="1" hidden="1" x14ac:dyDescent="0.2"/>
    <row r="171" spans="5:18" s="35" customFormat="1" hidden="1" x14ac:dyDescent="0.2"/>
    <row r="172" spans="5:18" s="35" customFormat="1" hidden="1" x14ac:dyDescent="0.2"/>
    <row r="173" spans="5:18" s="35" customFormat="1" hidden="1" x14ac:dyDescent="0.2"/>
    <row r="174" spans="5:18" s="35" customFormat="1" hidden="1" x14ac:dyDescent="0.2"/>
    <row r="175" spans="5:18" s="35" customFormat="1" hidden="1" x14ac:dyDescent="0.2"/>
    <row r="176" spans="5:18" s="35" customFormat="1" hidden="1" x14ac:dyDescent="0.2"/>
    <row r="177" spans="5:18" s="35" customFormat="1" hidden="1" x14ac:dyDescent="0.2"/>
    <row r="178" spans="5:18" s="35" customFormat="1" ht="15" hidden="1" x14ac:dyDescent="0.2">
      <c r="E178" s="45" t="s">
        <v>0</v>
      </c>
      <c r="F178" s="45" t="s">
        <v>1</v>
      </c>
      <c r="G178" s="45" t="s">
        <v>2</v>
      </c>
      <c r="H178" s="45" t="s">
        <v>3</v>
      </c>
      <c r="I178" s="45" t="s">
        <v>4</v>
      </c>
      <c r="J178" s="45" t="s">
        <v>5</v>
      </c>
      <c r="K178" s="45" t="s">
        <v>6</v>
      </c>
      <c r="L178" s="45" t="s">
        <v>7</v>
      </c>
      <c r="M178" s="45" t="s">
        <v>8</v>
      </c>
      <c r="N178" s="45" t="s">
        <v>9</v>
      </c>
      <c r="O178" s="45" t="s">
        <v>10</v>
      </c>
      <c r="P178" s="45" t="s">
        <v>11</v>
      </c>
      <c r="Q178" s="45" t="s">
        <v>12</v>
      </c>
      <c r="R178" s="45" t="s">
        <v>13</v>
      </c>
    </row>
    <row r="179" spans="5:18" s="35" customFormat="1" ht="15" hidden="1" x14ac:dyDescent="0.2">
      <c r="E179" s="46">
        <v>29992</v>
      </c>
      <c r="F179" s="41">
        <f t="shared" ref="F179:F214" si="50">C66</f>
        <v>25324.787128608874</v>
      </c>
      <c r="G179" s="101">
        <f t="shared" ref="G179:G214" si="51">$F179+$H$108*0.7*1+$F179*$M$3*1/1200</f>
        <v>25515.391835291288</v>
      </c>
      <c r="H179" s="101">
        <f t="shared" ref="H179:H214" si="52">$F179+$H$108*0.7*2+($F179)*$M$3*2/1200+$H$108*0.7*$M$3/1200</f>
        <v>25706.0472919737</v>
      </c>
      <c r="I179" s="101">
        <f t="shared" ref="I179:I214" si="53">$F179+$H$108*0.7*3+($F179)*$M$3*3/1200+$H$108*0.7*2*$M$3/1200+$H$108*0.7*1*$M$3/1200</f>
        <v>25896.753498656115</v>
      </c>
      <c r="J179" s="101">
        <f t="shared" ref="J179:J214" si="54">$I179+$H$108*0.7*1+$I179*$M$4*1/1200</f>
        <v>26091.504961521372</v>
      </c>
      <c r="K179" s="101">
        <f t="shared" ref="K179:K214" si="55">$I179+$H$108*0.7*2+($I179)*$M$4*2/1200+$H$108*0.7*$M$4/1200</f>
        <v>26286.307174386628</v>
      </c>
      <c r="L179" s="101">
        <f t="shared" ref="L179:L214" si="56">$I179+$H$108*0.7*3+($I179)*$M$4*3/1200+$H$108*0.7*2*$M$4/1200+$H$108*0.7*1*$M$4/1200</f>
        <v>26481.160137251885</v>
      </c>
      <c r="M179" s="101">
        <f t="shared" ref="M179:M214" si="57">$L179+$H$108*0.7*1+$L179*$M$5*1/1200</f>
        <v>26680.148548246962</v>
      </c>
      <c r="N179" s="101">
        <f t="shared" ref="N179:N214" si="58">$L179+$H$108*0.7*2+($L179)*$M$5*2/1200+$H$108*0.7*$M$5/1200</f>
        <v>26879.187709242036</v>
      </c>
      <c r="O179" s="101">
        <f t="shared" ref="O179:O214" si="59">$L179+$H$108*0.7*3+($L179)*$M$5*3/1200+$H$108*0.7*2*$M$5/1200+$H$108*0.7*1*$M$5/1200</f>
        <v>27078.277620237113</v>
      </c>
      <c r="P179" s="101">
        <f>$O179+$H$108*0.7*1+$O179*$M$6*1/1200</f>
        <v>27281.595132983832</v>
      </c>
      <c r="Q179" s="101">
        <f>$O179+$H$108*0.7*2+($O179)*$M$6*2/1200+$H$108*0.7*$M$6/1200</f>
        <v>27484.963395730549</v>
      </c>
      <c r="R179" s="101">
        <f>$O179+$H$108*0.7*3+($O179)*$M$6*3/1200+$H$108*0.7*2*$M$6/1200+$H$108*0.7*1*$M$6/1200</f>
        <v>27688.382408477271</v>
      </c>
    </row>
    <row r="180" spans="5:18" s="35" customFormat="1" ht="15" hidden="1" x14ac:dyDescent="0.2">
      <c r="E180" s="46">
        <v>30326</v>
      </c>
      <c r="F180" s="41">
        <f t="shared" si="50"/>
        <v>22624.179159847186</v>
      </c>
      <c r="G180" s="101">
        <f t="shared" si="51"/>
        <v>22795.204458756078</v>
      </c>
      <c r="H180" s="101">
        <f t="shared" si="52"/>
        <v>22966.280507664967</v>
      </c>
      <c r="I180" s="101">
        <f t="shared" si="53"/>
        <v>23137.407306573863</v>
      </c>
      <c r="J180" s="101">
        <f t="shared" si="54"/>
        <v>23312.153509546522</v>
      </c>
      <c r="K180" s="101">
        <f t="shared" si="55"/>
        <v>23486.950462519184</v>
      </c>
      <c r="L180" s="101">
        <f t="shared" si="56"/>
        <v>23661.798165491844</v>
      </c>
      <c r="M180" s="101">
        <f t="shared" si="57"/>
        <v>23840.34620219166</v>
      </c>
      <c r="N180" s="101">
        <f t="shared" si="58"/>
        <v>24018.944988891475</v>
      </c>
      <c r="O180" s="101">
        <f t="shared" si="59"/>
        <v>24197.594525591292</v>
      </c>
      <c r="P180" s="101">
        <f t="shared" ref="P180:P217" si="60">$O180+$H$108*0.7*1+$O180*$M$6*1/1200</f>
        <v>24380.027085901827</v>
      </c>
      <c r="Q180" s="101">
        <f t="shared" ref="Q180:Q217" si="61">$O180+$H$108*0.7*2+($O180)*$M$6*2/1200+$H$108*0.7*$M$6/1200</f>
        <v>24562.510396212365</v>
      </c>
      <c r="R180" s="101">
        <f t="shared" ref="R180:R217" si="62">$O180+$H$108*0.7*3+($O180)*$M$6*3/1200+$H$108*0.7*2*$M$6/1200+$H$108*0.7*1*$M$6/1200</f>
        <v>24745.044456522901</v>
      </c>
    </row>
    <row r="181" spans="5:18" s="35" customFormat="1" ht="15" hidden="1" x14ac:dyDescent="0.2">
      <c r="E181" s="46">
        <v>30691</v>
      </c>
      <c r="F181" s="41">
        <f t="shared" si="50"/>
        <v>20215.783571649597</v>
      </c>
      <c r="G181" s="101">
        <f t="shared" si="51"/>
        <v>20369.348002544059</v>
      </c>
      <c r="H181" s="101">
        <f t="shared" si="52"/>
        <v>20522.963183438515</v>
      </c>
      <c r="I181" s="101">
        <f t="shared" si="53"/>
        <v>20676.629114332976</v>
      </c>
      <c r="J181" s="101">
        <f t="shared" si="54"/>
        <v>20833.534675411891</v>
      </c>
      <c r="K181" s="101">
        <f t="shared" si="55"/>
        <v>20990.490986490804</v>
      </c>
      <c r="L181" s="101">
        <f t="shared" si="56"/>
        <v>21147.498047569719</v>
      </c>
      <c r="M181" s="101">
        <f t="shared" si="57"/>
        <v>21307.817408414601</v>
      </c>
      <c r="N181" s="101">
        <f t="shared" si="58"/>
        <v>21468.187519259478</v>
      </c>
      <c r="O181" s="101">
        <f t="shared" si="59"/>
        <v>21628.608380104361</v>
      </c>
      <c r="P181" s="101">
        <f t="shared" si="60"/>
        <v>21792.415790860116</v>
      </c>
      <c r="Q181" s="101">
        <f t="shared" si="61"/>
        <v>21956.273951615873</v>
      </c>
      <c r="R181" s="101">
        <f t="shared" si="62"/>
        <v>22120.182862371628</v>
      </c>
    </row>
    <row r="182" spans="5:18" s="35" customFormat="1" ht="15" hidden="1" x14ac:dyDescent="0.2">
      <c r="E182" s="46">
        <v>31057</v>
      </c>
      <c r="F182" s="41">
        <f t="shared" si="50"/>
        <v>18032.438647515482</v>
      </c>
      <c r="G182" s="101">
        <f t="shared" si="51"/>
        <v>18170.173827709968</v>
      </c>
      <c r="H182" s="101">
        <f t="shared" si="52"/>
        <v>18307.959757904457</v>
      </c>
      <c r="I182" s="101">
        <f t="shared" si="53"/>
        <v>18445.796438098943</v>
      </c>
      <c r="J182" s="101">
        <f t="shared" si="54"/>
        <v>18586.528462275161</v>
      </c>
      <c r="K182" s="101">
        <f t="shared" si="55"/>
        <v>18727.311236451376</v>
      </c>
      <c r="L182" s="101">
        <f t="shared" si="56"/>
        <v>18868.144760627594</v>
      </c>
      <c r="M182" s="101">
        <f t="shared" si="57"/>
        <v>19011.938810142143</v>
      </c>
      <c r="N182" s="101">
        <f t="shared" si="58"/>
        <v>19155.783609656693</v>
      </c>
      <c r="O182" s="101">
        <f t="shared" si="59"/>
        <v>19299.679159171243</v>
      </c>
      <c r="P182" s="101">
        <f t="shared" si="60"/>
        <v>19446.601833075234</v>
      </c>
      <c r="Q182" s="101">
        <f t="shared" si="61"/>
        <v>19593.575256979224</v>
      </c>
      <c r="R182" s="101">
        <f t="shared" si="62"/>
        <v>19740.599430883216</v>
      </c>
    </row>
    <row r="183" spans="5:18" s="35" customFormat="1" ht="15" hidden="1" x14ac:dyDescent="0.2">
      <c r="E183" s="46">
        <v>31422</v>
      </c>
      <c r="F183" s="41">
        <f t="shared" si="50"/>
        <v>16082.392317541411</v>
      </c>
      <c r="G183" s="101">
        <f t="shared" si="51"/>
        <v>16205.989661843587</v>
      </c>
      <c r="H183" s="101">
        <f t="shared" si="52"/>
        <v>16329.637756145761</v>
      </c>
      <c r="I183" s="101">
        <f t="shared" si="53"/>
        <v>16453.336600447936</v>
      </c>
      <c r="J183" s="101">
        <f t="shared" si="54"/>
        <v>16579.623290801184</v>
      </c>
      <c r="K183" s="101">
        <f t="shared" si="55"/>
        <v>16705.960731154428</v>
      </c>
      <c r="L183" s="101">
        <f t="shared" si="56"/>
        <v>16832.348921507677</v>
      </c>
      <c r="M183" s="101">
        <f t="shared" si="57"/>
        <v>16961.383451188609</v>
      </c>
      <c r="N183" s="101">
        <f t="shared" si="58"/>
        <v>17090.468730869536</v>
      </c>
      <c r="O183" s="101">
        <f t="shared" si="59"/>
        <v>17219.604760550468</v>
      </c>
      <c r="P183" s="101">
        <f t="shared" si="60"/>
        <v>17351.446895064459</v>
      </c>
      <c r="Q183" s="101">
        <f t="shared" si="61"/>
        <v>17483.339779578448</v>
      </c>
      <c r="R183" s="101">
        <f t="shared" si="62"/>
        <v>17615.283414092439</v>
      </c>
    </row>
    <row r="184" spans="5:18" s="35" customFormat="1" ht="15" hidden="1" x14ac:dyDescent="0.2">
      <c r="E184" s="46">
        <v>31787</v>
      </c>
      <c r="F184" s="41">
        <f t="shared" si="50"/>
        <v>14332.652861341106</v>
      </c>
      <c r="G184" s="101">
        <f t="shared" si="51"/>
        <v>14443.564594585829</v>
      </c>
      <c r="H184" s="101">
        <f t="shared" si="52"/>
        <v>14554.527077830553</v>
      </c>
      <c r="I184" s="101">
        <f t="shared" si="53"/>
        <v>14665.540311075276</v>
      </c>
      <c r="J184" s="101">
        <f t="shared" si="54"/>
        <v>14778.865478330572</v>
      </c>
      <c r="K184" s="101">
        <f t="shared" si="55"/>
        <v>14892.241395585868</v>
      </c>
      <c r="L184" s="101">
        <f t="shared" si="56"/>
        <v>15005.668062841165</v>
      </c>
      <c r="M184" s="101">
        <f t="shared" si="57"/>
        <v>15121.459156296763</v>
      </c>
      <c r="N184" s="101">
        <f t="shared" si="58"/>
        <v>15237.300999752362</v>
      </c>
      <c r="O184" s="101">
        <f t="shared" si="59"/>
        <v>15353.193593207961</v>
      </c>
      <c r="P184" s="101">
        <f t="shared" si="60"/>
        <v>15471.504246758719</v>
      </c>
      <c r="Q184" s="101">
        <f t="shared" si="61"/>
        <v>15589.865650309477</v>
      </c>
      <c r="R184" s="101">
        <f t="shared" si="62"/>
        <v>15708.277803860236</v>
      </c>
    </row>
    <row r="185" spans="5:18" s="35" customFormat="1" ht="15" hidden="1" x14ac:dyDescent="0.2">
      <c r="E185" s="46">
        <v>32152</v>
      </c>
      <c r="F185" s="41">
        <f t="shared" si="50"/>
        <v>12783.220278914572</v>
      </c>
      <c r="G185" s="101">
        <f t="shared" si="51"/>
        <v>12882.898625936703</v>
      </c>
      <c r="H185" s="101">
        <f t="shared" si="52"/>
        <v>12982.627722958834</v>
      </c>
      <c r="I185" s="101">
        <f t="shared" si="53"/>
        <v>13082.407569980965</v>
      </c>
      <c r="J185" s="101">
        <f t="shared" si="54"/>
        <v>13184.255024863327</v>
      </c>
      <c r="K185" s="101">
        <f t="shared" si="55"/>
        <v>13286.153229745691</v>
      </c>
      <c r="L185" s="101">
        <f t="shared" si="56"/>
        <v>13388.102184628053</v>
      </c>
      <c r="M185" s="101">
        <f t="shared" si="57"/>
        <v>13492.165925466606</v>
      </c>
      <c r="N185" s="101">
        <f t="shared" si="58"/>
        <v>13596.280416305161</v>
      </c>
      <c r="O185" s="101">
        <f t="shared" si="59"/>
        <v>13700.445657143713</v>
      </c>
      <c r="P185" s="101">
        <f t="shared" si="60"/>
        <v>13806.773888158004</v>
      </c>
      <c r="Q185" s="101">
        <f t="shared" si="61"/>
        <v>13913.152869172298</v>
      </c>
      <c r="R185" s="101">
        <f t="shared" si="62"/>
        <v>14019.58260018659</v>
      </c>
    </row>
    <row r="186" spans="5:18" s="35" customFormat="1" ht="15" hidden="1" x14ac:dyDescent="0.2">
      <c r="E186" s="46">
        <v>32518</v>
      </c>
      <c r="F186" s="41">
        <f t="shared" si="50"/>
        <v>11370.467680945438</v>
      </c>
      <c r="G186" s="101">
        <f t="shared" si="51"/>
        <v>11459.903571632292</v>
      </c>
      <c r="H186" s="101">
        <f t="shared" si="52"/>
        <v>11549.390212319147</v>
      </c>
      <c r="I186" s="101">
        <f t="shared" si="53"/>
        <v>11638.927603006003</v>
      </c>
      <c r="J186" s="101">
        <f t="shared" si="54"/>
        <v>11730.309828127796</v>
      </c>
      <c r="K186" s="101">
        <f t="shared" si="55"/>
        <v>11821.74280324959</v>
      </c>
      <c r="L186" s="101">
        <f t="shared" si="56"/>
        <v>11913.226528371384</v>
      </c>
      <c r="M186" s="101">
        <f t="shared" si="57"/>
        <v>12006.597420702077</v>
      </c>
      <c r="N186" s="101">
        <f t="shared" si="58"/>
        <v>12100.019063032769</v>
      </c>
      <c r="O186" s="101">
        <f t="shared" si="59"/>
        <v>12193.491455363463</v>
      </c>
      <c r="P186" s="101">
        <f t="shared" si="60"/>
        <v>12288.894268414848</v>
      </c>
      <c r="Q186" s="101">
        <f t="shared" si="61"/>
        <v>12384.347831466233</v>
      </c>
      <c r="R186" s="101">
        <f t="shared" si="62"/>
        <v>12479.852144517619</v>
      </c>
    </row>
    <row r="187" spans="5:18" s="35" customFormat="1" ht="15" hidden="1" x14ac:dyDescent="0.2">
      <c r="E187" s="46">
        <v>32874</v>
      </c>
      <c r="F187" s="41">
        <f t="shared" si="50"/>
        <v>11039.372201354676</v>
      </c>
      <c r="G187" s="101">
        <f t="shared" si="51"/>
        <v>11126.407649814497</v>
      </c>
      <c r="H187" s="101">
        <f t="shared" si="52"/>
        <v>11213.493848274318</v>
      </c>
      <c r="I187" s="101">
        <f t="shared" si="53"/>
        <v>11300.630796734142</v>
      </c>
      <c r="J187" s="101">
        <f t="shared" si="54"/>
        <v>11389.560370010464</v>
      </c>
      <c r="K187" s="101">
        <f t="shared" si="55"/>
        <v>11478.540693286786</v>
      </c>
      <c r="L187" s="101">
        <f t="shared" si="56"/>
        <v>11567.571766563111</v>
      </c>
      <c r="M187" s="101">
        <f t="shared" si="57"/>
        <v>11658.436661870694</v>
      </c>
      <c r="N187" s="101">
        <f t="shared" si="58"/>
        <v>11749.352307178277</v>
      </c>
      <c r="O187" s="101">
        <f t="shared" si="59"/>
        <v>11840.31870248586</v>
      </c>
      <c r="P187" s="101">
        <f t="shared" si="60"/>
        <v>11933.161013078883</v>
      </c>
      <c r="Q187" s="101">
        <f t="shared" si="61"/>
        <v>12026.054073671905</v>
      </c>
      <c r="R187" s="101">
        <f t="shared" si="62"/>
        <v>12118.997884264929</v>
      </c>
    </row>
    <row r="188" spans="5:18" s="35" customFormat="1" ht="15" hidden="1" x14ac:dyDescent="0.2">
      <c r="E188" s="46">
        <v>33239</v>
      </c>
      <c r="F188" s="41">
        <f t="shared" si="50"/>
        <v>9826.9264771593116</v>
      </c>
      <c r="G188" s="101">
        <f t="shared" si="51"/>
        <v>9905.1716941187169</v>
      </c>
      <c r="H188" s="101">
        <f t="shared" si="52"/>
        <v>9983.4676610781225</v>
      </c>
      <c r="I188" s="101">
        <f t="shared" si="53"/>
        <v>10061.814378037529</v>
      </c>
      <c r="J188" s="101">
        <f t="shared" si="54"/>
        <v>10141.762532278301</v>
      </c>
      <c r="K188" s="101">
        <f t="shared" si="55"/>
        <v>10221.761436519073</v>
      </c>
      <c r="L188" s="101">
        <f t="shared" si="56"/>
        <v>10301.811090759846</v>
      </c>
      <c r="M188" s="101">
        <f t="shared" si="57"/>
        <v>10383.499221167855</v>
      </c>
      <c r="N188" s="101">
        <f t="shared" si="58"/>
        <v>10465.238101575864</v>
      </c>
      <c r="O188" s="101">
        <f t="shared" si="59"/>
        <v>10547.027731983873</v>
      </c>
      <c r="P188" s="101">
        <f t="shared" si="60"/>
        <v>10630.493683040757</v>
      </c>
      <c r="Q188" s="101">
        <f t="shared" si="61"/>
        <v>10714.010384097639</v>
      </c>
      <c r="R188" s="101">
        <f t="shared" si="62"/>
        <v>10797.577835154523</v>
      </c>
    </row>
    <row r="189" spans="5:18" s="35" customFormat="1" ht="15" hidden="1" x14ac:dyDescent="0.2">
      <c r="E189" s="46">
        <v>33604</v>
      </c>
      <c r="F189" s="41">
        <f t="shared" si="50"/>
        <v>8742.9128073247703</v>
      </c>
      <c r="G189" s="101">
        <f t="shared" si="51"/>
        <v>8813.2989251778745</v>
      </c>
      <c r="H189" s="101">
        <f t="shared" si="52"/>
        <v>8883.735793030979</v>
      </c>
      <c r="I189" s="101">
        <f t="shared" si="53"/>
        <v>8954.2234108840858</v>
      </c>
      <c r="J189" s="101">
        <f t="shared" si="54"/>
        <v>9026.1415306129948</v>
      </c>
      <c r="K189" s="101">
        <f t="shared" si="55"/>
        <v>9098.1104003419059</v>
      </c>
      <c r="L189" s="101">
        <f t="shared" si="56"/>
        <v>9170.1300200708156</v>
      </c>
      <c r="M189" s="101">
        <f t="shared" si="57"/>
        <v>9243.6134627163283</v>
      </c>
      <c r="N189" s="101">
        <f t="shared" si="58"/>
        <v>9317.1476553618431</v>
      </c>
      <c r="O189" s="101">
        <f t="shared" si="59"/>
        <v>9390.7325980073565</v>
      </c>
      <c r="P189" s="101">
        <f t="shared" si="60"/>
        <v>9465.8154093429093</v>
      </c>
      <c r="Q189" s="101">
        <f t="shared" si="61"/>
        <v>9540.9489706784643</v>
      </c>
      <c r="R189" s="101">
        <f t="shared" si="62"/>
        <v>9616.1332820140178</v>
      </c>
    </row>
    <row r="190" spans="5:18" s="35" customFormat="1" ht="15" hidden="1" x14ac:dyDescent="0.2">
      <c r="E190" s="46">
        <v>33970</v>
      </c>
      <c r="F190" s="41">
        <f t="shared" si="50"/>
        <v>7790.8660190353166</v>
      </c>
      <c r="G190" s="101">
        <f t="shared" si="51"/>
        <v>7854.3497976733224</v>
      </c>
      <c r="H190" s="101">
        <f t="shared" si="52"/>
        <v>7917.8843263113295</v>
      </c>
      <c r="I190" s="101">
        <f t="shared" si="53"/>
        <v>7981.469604949335</v>
      </c>
      <c r="J190" s="101">
        <f t="shared" si="54"/>
        <v>8046.3352595852175</v>
      </c>
      <c r="K190" s="101">
        <f t="shared" si="55"/>
        <v>8111.2516642211003</v>
      </c>
      <c r="L190" s="101">
        <f t="shared" si="56"/>
        <v>8176.2188188569835</v>
      </c>
      <c r="M190" s="101">
        <f t="shared" si="57"/>
        <v>8242.4964052936957</v>
      </c>
      <c r="N190" s="101">
        <f t="shared" si="58"/>
        <v>8308.8247417304101</v>
      </c>
      <c r="O190" s="101">
        <f t="shared" si="59"/>
        <v>8375.203828167123</v>
      </c>
      <c r="P190" s="101">
        <f t="shared" si="60"/>
        <v>8442.924055921334</v>
      </c>
      <c r="Q190" s="101">
        <f t="shared" si="61"/>
        <v>8510.6950336755472</v>
      </c>
      <c r="R190" s="101">
        <f t="shared" si="62"/>
        <v>8578.5167614297588</v>
      </c>
    </row>
    <row r="191" spans="5:18" s="35" customFormat="1" ht="15" hidden="1" x14ac:dyDescent="0.2">
      <c r="E191" s="46">
        <v>34335</v>
      </c>
      <c r="F191" s="41">
        <f t="shared" si="50"/>
        <v>6933.0812889923372</v>
      </c>
      <c r="G191" s="101">
        <f t="shared" si="51"/>
        <v>6990.3461283375318</v>
      </c>
      <c r="H191" s="101">
        <f t="shared" si="52"/>
        <v>7047.6617176827267</v>
      </c>
      <c r="I191" s="101">
        <f t="shared" si="53"/>
        <v>7105.028057027921</v>
      </c>
      <c r="J191" s="101">
        <f t="shared" si="54"/>
        <v>7163.5395104413737</v>
      </c>
      <c r="K191" s="101">
        <f t="shared" si="55"/>
        <v>7222.1017138548259</v>
      </c>
      <c r="L191" s="101">
        <f t="shared" si="56"/>
        <v>7280.7146672682784</v>
      </c>
      <c r="M191" s="101">
        <f t="shared" si="57"/>
        <v>7340.4998486059731</v>
      </c>
      <c r="N191" s="101">
        <f t="shared" si="58"/>
        <v>7400.335779943669</v>
      </c>
      <c r="O191" s="101">
        <f t="shared" si="59"/>
        <v>7460.2224612813634</v>
      </c>
      <c r="P191" s="101">
        <f t="shared" si="60"/>
        <v>7521.3090741256528</v>
      </c>
      <c r="Q191" s="101">
        <f t="shared" si="61"/>
        <v>7582.4464369699435</v>
      </c>
      <c r="R191" s="101">
        <f t="shared" si="62"/>
        <v>7643.6345498142327</v>
      </c>
    </row>
    <row r="192" spans="5:18" s="35" customFormat="1" ht="15" hidden="1" x14ac:dyDescent="0.2">
      <c r="E192" s="46">
        <v>34700</v>
      </c>
      <c r="F192" s="41">
        <f t="shared" si="50"/>
        <v>6181.3413744766513</v>
      </c>
      <c r="G192" s="101">
        <f t="shared" si="51"/>
        <v>6233.1560994416068</v>
      </c>
      <c r="H192" s="101">
        <f t="shared" si="52"/>
        <v>6285.0215744065626</v>
      </c>
      <c r="I192" s="101">
        <f t="shared" si="53"/>
        <v>6336.9377993715188</v>
      </c>
      <c r="J192" s="101">
        <f t="shared" si="54"/>
        <v>6389.8805984169621</v>
      </c>
      <c r="K192" s="101">
        <f t="shared" si="55"/>
        <v>6442.8741474624057</v>
      </c>
      <c r="L192" s="101">
        <f t="shared" si="56"/>
        <v>6495.9184465078497</v>
      </c>
      <c r="M192" s="101">
        <f t="shared" si="57"/>
        <v>6550.0138552450317</v>
      </c>
      <c r="N192" s="101">
        <f t="shared" si="58"/>
        <v>6604.160013982214</v>
      </c>
      <c r="O192" s="101">
        <f t="shared" si="59"/>
        <v>6658.3569227193957</v>
      </c>
      <c r="P192" s="101">
        <f t="shared" si="60"/>
        <v>6713.6300104091115</v>
      </c>
      <c r="Q192" s="101">
        <f t="shared" si="61"/>
        <v>6768.9538480988276</v>
      </c>
      <c r="R192" s="101">
        <f t="shared" si="62"/>
        <v>6824.3284357885423</v>
      </c>
    </row>
    <row r="193" spans="5:18" s="35" customFormat="1" ht="15" hidden="1" x14ac:dyDescent="0.2">
      <c r="E193" s="46">
        <v>35065</v>
      </c>
      <c r="F193" s="41">
        <f t="shared" si="50"/>
        <v>5509.7242094704734</v>
      </c>
      <c r="G193" s="101">
        <f t="shared" si="51"/>
        <v>5556.6697099891344</v>
      </c>
      <c r="H193" s="101">
        <f t="shared" si="52"/>
        <v>5603.6659605077957</v>
      </c>
      <c r="I193" s="101">
        <f t="shared" si="53"/>
        <v>5650.7129610264565</v>
      </c>
      <c r="J193" s="101">
        <f t="shared" si="54"/>
        <v>5698.680629993898</v>
      </c>
      <c r="K193" s="101">
        <f t="shared" si="55"/>
        <v>5746.6990489613408</v>
      </c>
      <c r="L193" s="101">
        <f t="shared" si="56"/>
        <v>5794.7682179287822</v>
      </c>
      <c r="M193" s="101">
        <f t="shared" si="57"/>
        <v>5843.7802875087655</v>
      </c>
      <c r="N193" s="101">
        <f t="shared" si="58"/>
        <v>5892.84310708875</v>
      </c>
      <c r="O193" s="101">
        <f t="shared" si="59"/>
        <v>5941.9566766687331</v>
      </c>
      <c r="P193" s="101">
        <f t="shared" si="60"/>
        <v>5992.0358625745812</v>
      </c>
      <c r="Q193" s="101">
        <f t="shared" si="61"/>
        <v>6042.1657984804297</v>
      </c>
      <c r="R193" s="101">
        <f t="shared" si="62"/>
        <v>6092.3464843862785</v>
      </c>
    </row>
    <row r="194" spans="5:18" s="35" customFormat="1" ht="15" hidden="1" x14ac:dyDescent="0.2">
      <c r="E194" s="46">
        <v>35431</v>
      </c>
      <c r="F194" s="41">
        <f t="shared" si="50"/>
        <v>4906.4470366929945</v>
      </c>
      <c r="G194" s="101">
        <f t="shared" si="51"/>
        <v>4949.0187777090187</v>
      </c>
      <c r="H194" s="101">
        <f t="shared" si="52"/>
        <v>4991.6412687250431</v>
      </c>
      <c r="I194" s="101">
        <f t="shared" si="53"/>
        <v>5034.314509741067</v>
      </c>
      <c r="J194" s="101">
        <f t="shared" si="54"/>
        <v>5077.8132899366901</v>
      </c>
      <c r="K194" s="101">
        <f t="shared" si="55"/>
        <v>5121.3628201323127</v>
      </c>
      <c r="L194" s="101">
        <f t="shared" si="56"/>
        <v>5164.9631003279355</v>
      </c>
      <c r="M194" s="101">
        <f t="shared" si="57"/>
        <v>5209.4090828053131</v>
      </c>
      <c r="N194" s="101">
        <f t="shared" si="58"/>
        <v>5253.905815282691</v>
      </c>
      <c r="O194" s="101">
        <f t="shared" si="59"/>
        <v>5298.4532977600684</v>
      </c>
      <c r="P194" s="101">
        <f t="shared" si="60"/>
        <v>5343.867084168829</v>
      </c>
      <c r="Q194" s="101">
        <f t="shared" si="61"/>
        <v>5389.33162057759</v>
      </c>
      <c r="R194" s="101">
        <f t="shared" si="62"/>
        <v>5434.8469069863504</v>
      </c>
    </row>
    <row r="195" spans="5:18" s="35" customFormat="1" ht="15" hidden="1" x14ac:dyDescent="0.2">
      <c r="E195" s="46">
        <v>35796</v>
      </c>
      <c r="F195" s="41">
        <f t="shared" si="50"/>
        <v>4377.4012347846201</v>
      </c>
      <c r="G195" s="101">
        <f t="shared" si="51"/>
        <v>4416.1373937368089</v>
      </c>
      <c r="H195" s="101">
        <f t="shared" si="52"/>
        <v>4454.9243026889972</v>
      </c>
      <c r="I195" s="101">
        <f t="shared" si="53"/>
        <v>4493.7619616411857</v>
      </c>
      <c r="J195" s="101">
        <f t="shared" si="54"/>
        <v>4533.3417358630841</v>
      </c>
      <c r="K195" s="101">
        <f t="shared" si="55"/>
        <v>4572.9722600849836</v>
      </c>
      <c r="L195" s="101">
        <f t="shared" si="56"/>
        <v>4612.6535343068817</v>
      </c>
      <c r="M195" s="101">
        <f t="shared" si="57"/>
        <v>4653.0952724306062</v>
      </c>
      <c r="N195" s="101">
        <f t="shared" si="58"/>
        <v>4693.5877605543319</v>
      </c>
      <c r="O195" s="101">
        <f t="shared" si="59"/>
        <v>4734.1309986780561</v>
      </c>
      <c r="P195" s="101">
        <f t="shared" si="60"/>
        <v>4775.4534484184724</v>
      </c>
      <c r="Q195" s="101">
        <f t="shared" si="61"/>
        <v>4816.826648158888</v>
      </c>
      <c r="R195" s="101">
        <f t="shared" si="62"/>
        <v>4858.250597899304</v>
      </c>
    </row>
    <row r="196" spans="5:18" s="35" customFormat="1" ht="15" hidden="1" x14ac:dyDescent="0.2">
      <c r="E196" s="46">
        <v>36161</v>
      </c>
      <c r="F196" s="41">
        <f t="shared" si="50"/>
        <v>3903.7343920960511</v>
      </c>
      <c r="G196" s="101">
        <f t="shared" si="51"/>
        <v>3939.0364664387475</v>
      </c>
      <c r="H196" s="101">
        <f t="shared" si="52"/>
        <v>3974.3892907814438</v>
      </c>
      <c r="I196" s="101">
        <f t="shared" si="53"/>
        <v>4009.7928651241405</v>
      </c>
      <c r="J196" s="101">
        <f t="shared" si="54"/>
        <v>4045.8638633962905</v>
      </c>
      <c r="K196" s="101">
        <f t="shared" si="55"/>
        <v>4081.9856116684405</v>
      </c>
      <c r="L196" s="101">
        <f t="shared" si="56"/>
        <v>4118.1581099405903</v>
      </c>
      <c r="M196" s="101">
        <f t="shared" si="57"/>
        <v>4155.0147562376596</v>
      </c>
      <c r="N196" s="101">
        <f t="shared" si="58"/>
        <v>4191.9221525347293</v>
      </c>
      <c r="O196" s="101">
        <f t="shared" si="59"/>
        <v>4228.8802988317984</v>
      </c>
      <c r="P196" s="101">
        <f t="shared" si="60"/>
        <v>4266.5396809983285</v>
      </c>
      <c r="Q196" s="101">
        <f t="shared" si="61"/>
        <v>4304.2498131648599</v>
      </c>
      <c r="R196" s="101">
        <f t="shared" si="62"/>
        <v>4342.0106953313898</v>
      </c>
    </row>
    <row r="197" spans="5:18" s="35" customFormat="1" ht="15" hidden="1" x14ac:dyDescent="0.2">
      <c r="E197" s="46">
        <v>36526</v>
      </c>
      <c r="F197" s="41">
        <f t="shared" si="50"/>
        <v>3491.3378872676967</v>
      </c>
      <c r="G197" s="101">
        <f t="shared" si="51"/>
        <v>3523.6500869503875</v>
      </c>
      <c r="H197" s="101">
        <f t="shared" si="52"/>
        <v>3556.0130366330782</v>
      </c>
      <c r="I197" s="101">
        <f t="shared" si="53"/>
        <v>3588.4267363157692</v>
      </c>
      <c r="J197" s="101">
        <f t="shared" si="54"/>
        <v>3621.4428301540584</v>
      </c>
      <c r="K197" s="101">
        <f t="shared" si="55"/>
        <v>3654.5096739923479</v>
      </c>
      <c r="L197" s="101">
        <f t="shared" si="56"/>
        <v>3687.6272678306373</v>
      </c>
      <c r="M197" s="101">
        <f t="shared" si="57"/>
        <v>3721.3625655224096</v>
      </c>
      <c r="N197" s="101">
        <f t="shared" si="58"/>
        <v>3755.1486132141813</v>
      </c>
      <c r="O197" s="101">
        <f t="shared" si="59"/>
        <v>3788.9854109059538</v>
      </c>
      <c r="P197" s="101">
        <f t="shared" si="60"/>
        <v>3823.4555551350218</v>
      </c>
      <c r="Q197" s="101">
        <f t="shared" si="61"/>
        <v>3857.9764493640901</v>
      </c>
      <c r="R197" s="101">
        <f t="shared" si="62"/>
        <v>3892.5480935931582</v>
      </c>
    </row>
    <row r="198" spans="5:18" s="35" customFormat="1" ht="15" hidden="1" x14ac:dyDescent="0.2">
      <c r="E198" s="46">
        <v>36892</v>
      </c>
      <c r="F198" s="41">
        <f t="shared" si="50"/>
        <v>3115.4679300098519</v>
      </c>
      <c r="G198" s="101">
        <f t="shared" si="51"/>
        <v>3145.0550725024232</v>
      </c>
      <c r="H198" s="101">
        <f t="shared" si="52"/>
        <v>3174.6929649949948</v>
      </c>
      <c r="I198" s="101">
        <f t="shared" si="53"/>
        <v>3204.3816074875663</v>
      </c>
      <c r="J198" s="101">
        <f t="shared" si="54"/>
        <v>3234.6133741418512</v>
      </c>
      <c r="K198" s="101">
        <f t="shared" si="55"/>
        <v>3264.895890796136</v>
      </c>
      <c r="L198" s="101">
        <f t="shared" si="56"/>
        <v>3295.2291574504211</v>
      </c>
      <c r="M198" s="101">
        <f t="shared" si="57"/>
        <v>3326.1195688419366</v>
      </c>
      <c r="N198" s="101">
        <f t="shared" si="58"/>
        <v>3357.060730233452</v>
      </c>
      <c r="O198" s="101">
        <f t="shared" si="59"/>
        <v>3388.0526416249677</v>
      </c>
      <c r="P198" s="101">
        <f t="shared" si="60"/>
        <v>3419.6160232767488</v>
      </c>
      <c r="Q198" s="101">
        <f t="shared" si="61"/>
        <v>3451.2301549285298</v>
      </c>
      <c r="R198" s="101">
        <f t="shared" si="62"/>
        <v>3482.8950365803107</v>
      </c>
    </row>
    <row r="199" spans="5:18" s="35" customFormat="1" ht="15" hidden="1" x14ac:dyDescent="0.2">
      <c r="E199" s="46">
        <v>37257</v>
      </c>
      <c r="F199" s="41">
        <f t="shared" si="50"/>
        <v>2784.3724504190882</v>
      </c>
      <c r="G199" s="101">
        <f t="shared" si="51"/>
        <v>2811.5591506846267</v>
      </c>
      <c r="H199" s="101">
        <f t="shared" si="52"/>
        <v>2838.7966009501647</v>
      </c>
      <c r="I199" s="101">
        <f t="shared" si="53"/>
        <v>2866.0848012157035</v>
      </c>
      <c r="J199" s="101">
        <f t="shared" si="54"/>
        <v>2893.8639160245175</v>
      </c>
      <c r="K199" s="101">
        <f t="shared" si="55"/>
        <v>2921.6937808333309</v>
      </c>
      <c r="L199" s="101">
        <f t="shared" si="56"/>
        <v>2949.5743956421452</v>
      </c>
      <c r="M199" s="101">
        <f t="shared" si="57"/>
        <v>2977.9588100105507</v>
      </c>
      <c r="N199" s="101">
        <f t="shared" si="58"/>
        <v>3006.393974378956</v>
      </c>
      <c r="O199" s="101">
        <f t="shared" si="59"/>
        <v>3034.8798887473617</v>
      </c>
      <c r="P199" s="101">
        <f t="shared" si="60"/>
        <v>3063.88276794078</v>
      </c>
      <c r="Q199" s="101">
        <f t="shared" si="61"/>
        <v>3092.9363971341982</v>
      </c>
      <c r="R199" s="101">
        <f t="shared" si="62"/>
        <v>3122.0407763276171</v>
      </c>
    </row>
    <row r="200" spans="5:18" s="35" customFormat="1" ht="15" hidden="1" x14ac:dyDescent="0.2">
      <c r="E200" s="46">
        <v>37622</v>
      </c>
      <c r="F200" s="41">
        <f t="shared" si="50"/>
        <v>2481.5555883022676</v>
      </c>
      <c r="G200" s="101">
        <f t="shared" si="51"/>
        <v>2506.5468663174588</v>
      </c>
      <c r="H200" s="101">
        <f t="shared" si="52"/>
        <v>2531.5888943326504</v>
      </c>
      <c r="I200" s="101">
        <f t="shared" si="53"/>
        <v>2556.6816723478419</v>
      </c>
      <c r="J200" s="101">
        <f t="shared" si="54"/>
        <v>2582.2176144723635</v>
      </c>
      <c r="K200" s="101">
        <f t="shared" si="55"/>
        <v>2607.8043065968855</v>
      </c>
      <c r="L200" s="101">
        <f t="shared" si="56"/>
        <v>2633.4417487214077</v>
      </c>
      <c r="M200" s="101">
        <f t="shared" si="57"/>
        <v>2659.5342013996378</v>
      </c>
      <c r="N200" s="101">
        <f t="shared" si="58"/>
        <v>2685.6774040778682</v>
      </c>
      <c r="O200" s="101">
        <f t="shared" si="59"/>
        <v>2711.8713567560985</v>
      </c>
      <c r="P200" s="101">
        <f t="shared" si="60"/>
        <v>2738.5324240925802</v>
      </c>
      <c r="Q200" s="101">
        <f t="shared" si="61"/>
        <v>2765.2442414290617</v>
      </c>
      <c r="R200" s="101">
        <f t="shared" si="62"/>
        <v>2792.0068087655436</v>
      </c>
    </row>
    <row r="201" spans="5:18" s="35" customFormat="1" ht="15" hidden="1" x14ac:dyDescent="0.2">
      <c r="E201" s="46">
        <v>37987</v>
      </c>
      <c r="F201" s="41">
        <f t="shared" si="50"/>
        <v>2207.0173436593918</v>
      </c>
      <c r="G201" s="101">
        <f t="shared" si="51"/>
        <v>2230.0182194009226</v>
      </c>
      <c r="H201" s="101">
        <f t="shared" si="52"/>
        <v>2253.0698451424528</v>
      </c>
      <c r="I201" s="101">
        <f t="shared" si="53"/>
        <v>2276.1722208839838</v>
      </c>
      <c r="J201" s="101">
        <f t="shared" si="54"/>
        <v>2299.6744694853928</v>
      </c>
      <c r="K201" s="101">
        <f t="shared" si="55"/>
        <v>2323.2274680868013</v>
      </c>
      <c r="L201" s="101">
        <f t="shared" si="56"/>
        <v>2346.8312166882106</v>
      </c>
      <c r="M201" s="101">
        <f t="shared" si="57"/>
        <v>2370.8457430092003</v>
      </c>
      <c r="N201" s="101">
        <f t="shared" si="58"/>
        <v>2394.9110193301894</v>
      </c>
      <c r="O201" s="101">
        <f t="shared" si="59"/>
        <v>2419.0270456511794</v>
      </c>
      <c r="P201" s="101">
        <f t="shared" si="60"/>
        <v>2443.5649917321502</v>
      </c>
      <c r="Q201" s="101">
        <f t="shared" si="61"/>
        <v>2468.1536878131215</v>
      </c>
      <c r="R201" s="101">
        <f t="shared" si="62"/>
        <v>2492.7931338940925</v>
      </c>
    </row>
    <row r="202" spans="5:18" s="35" customFormat="1" ht="15" hidden="1" x14ac:dyDescent="0.2">
      <c r="E202" s="46">
        <v>38353</v>
      </c>
      <c r="F202" s="41">
        <f t="shared" si="50"/>
        <v>1953.6880621219732</v>
      </c>
      <c r="G202" s="101">
        <f t="shared" si="51"/>
        <v>1974.8523005723575</v>
      </c>
      <c r="H202" s="101">
        <f t="shared" si="52"/>
        <v>1996.067289022742</v>
      </c>
      <c r="I202" s="101">
        <f t="shared" si="53"/>
        <v>2017.3330274731261</v>
      </c>
      <c r="J202" s="101">
        <f t="shared" si="54"/>
        <v>2038.9586919223063</v>
      </c>
      <c r="K202" s="101">
        <f t="shared" si="55"/>
        <v>2060.6351063714865</v>
      </c>
      <c r="L202" s="101">
        <f t="shared" si="56"/>
        <v>2082.3622708206667</v>
      </c>
      <c r="M202" s="101">
        <f t="shared" si="57"/>
        <v>2104.4593972841167</v>
      </c>
      <c r="N202" s="101">
        <f t="shared" si="58"/>
        <v>2126.6072737475661</v>
      </c>
      <c r="O202" s="101">
        <f t="shared" si="59"/>
        <v>2148.8059002110163</v>
      </c>
      <c r="P202" s="101">
        <f t="shared" si="60"/>
        <v>2171.3847429875459</v>
      </c>
      <c r="Q202" s="101">
        <f t="shared" si="61"/>
        <v>2194.0143357640759</v>
      </c>
      <c r="R202" s="101">
        <f t="shared" si="62"/>
        <v>2216.6946785406058</v>
      </c>
    </row>
    <row r="203" spans="5:18" s="35" customFormat="1" ht="15" hidden="1" x14ac:dyDescent="0.2">
      <c r="E203" s="46">
        <v>38718</v>
      </c>
      <c r="F203" s="41">
        <f t="shared" si="50"/>
        <v>1719.2111922338518</v>
      </c>
      <c r="G203" s="101">
        <f t="shared" si="51"/>
        <v>1738.6754733775472</v>
      </c>
      <c r="H203" s="101">
        <f t="shared" si="52"/>
        <v>1758.1905045212427</v>
      </c>
      <c r="I203" s="101">
        <f t="shared" si="53"/>
        <v>1777.7562856649381</v>
      </c>
      <c r="J203" s="101">
        <f t="shared" si="54"/>
        <v>1797.645018736009</v>
      </c>
      <c r="K203" s="101">
        <f t="shared" si="55"/>
        <v>1817.5845018070797</v>
      </c>
      <c r="L203" s="101">
        <f t="shared" si="56"/>
        <v>1837.5747348781506</v>
      </c>
      <c r="M203" s="101">
        <f t="shared" si="57"/>
        <v>1857.8971517060172</v>
      </c>
      <c r="N203" s="101">
        <f t="shared" si="58"/>
        <v>1878.2703185338839</v>
      </c>
      <c r="O203" s="101">
        <f t="shared" si="59"/>
        <v>1898.6942353617505</v>
      </c>
      <c r="P203" s="101">
        <f t="shared" si="60"/>
        <v>1919.4597685681233</v>
      </c>
      <c r="Q203" s="101">
        <f t="shared" si="61"/>
        <v>1940.276051774496</v>
      </c>
      <c r="R203" s="101">
        <f t="shared" si="62"/>
        <v>1961.1430849808687</v>
      </c>
    </row>
    <row r="204" spans="5:18" s="35" customFormat="1" ht="15" hidden="1" x14ac:dyDescent="0.2">
      <c r="E204" s="46">
        <v>39083</v>
      </c>
      <c r="F204" s="41">
        <f t="shared" si="50"/>
        <v>1507.1215611792693</v>
      </c>
      <c r="G204" s="101">
        <f t="shared" si="51"/>
        <v>1525.0481924978189</v>
      </c>
      <c r="H204" s="101">
        <f t="shared" si="52"/>
        <v>1543.0255738163687</v>
      </c>
      <c r="I204" s="101">
        <f t="shared" si="53"/>
        <v>1561.0537051349186</v>
      </c>
      <c r="J204" s="101">
        <f t="shared" si="54"/>
        <v>1579.3713444971468</v>
      </c>
      <c r="K204" s="101">
        <f t="shared" si="55"/>
        <v>1597.7397338593751</v>
      </c>
      <c r="L204" s="101">
        <f t="shared" si="56"/>
        <v>1616.1588732216032</v>
      </c>
      <c r="M204" s="101">
        <f t="shared" si="57"/>
        <v>1634.8760250524599</v>
      </c>
      <c r="N204" s="101">
        <f t="shared" si="58"/>
        <v>1653.6439268833167</v>
      </c>
      <c r="O204" s="101">
        <f t="shared" si="59"/>
        <v>1672.4625787141731</v>
      </c>
      <c r="P204" s="101">
        <f t="shared" si="60"/>
        <v>1691.587932409851</v>
      </c>
      <c r="Q204" s="101">
        <f t="shared" si="61"/>
        <v>1710.7640361055287</v>
      </c>
      <c r="R204" s="101">
        <f t="shared" si="62"/>
        <v>1729.9908898012065</v>
      </c>
    </row>
    <row r="205" spans="5:18" s="35" customFormat="1" ht="15" hidden="1" x14ac:dyDescent="0.2">
      <c r="E205" s="46">
        <v>39448</v>
      </c>
      <c r="F205" s="41">
        <f t="shared" si="50"/>
        <v>1307.9929631335781</v>
      </c>
      <c r="G205" s="101">
        <f t="shared" si="51"/>
        <v>1324.4759121162965</v>
      </c>
      <c r="H205" s="101">
        <f t="shared" si="52"/>
        <v>1341.009611099015</v>
      </c>
      <c r="I205" s="101">
        <f t="shared" si="53"/>
        <v>1357.5940600817335</v>
      </c>
      <c r="J205" s="101">
        <f t="shared" si="54"/>
        <v>1374.4366170173259</v>
      </c>
      <c r="K205" s="101">
        <f t="shared" si="55"/>
        <v>1391.3299239529188</v>
      </c>
      <c r="L205" s="101">
        <f t="shared" si="56"/>
        <v>1408.2739808885112</v>
      </c>
      <c r="M205" s="101">
        <f t="shared" si="57"/>
        <v>1425.4839672499529</v>
      </c>
      <c r="N205" s="101">
        <f t="shared" si="58"/>
        <v>1442.7447036113947</v>
      </c>
      <c r="O205" s="101">
        <f t="shared" si="59"/>
        <v>1460.0561899728364</v>
      </c>
      <c r="P205" s="101">
        <f t="shared" si="60"/>
        <v>1477.6415973501394</v>
      </c>
      <c r="Q205" s="101">
        <f t="shared" si="61"/>
        <v>1495.2777547274427</v>
      </c>
      <c r="R205" s="101">
        <f t="shared" si="62"/>
        <v>1512.9646621047457</v>
      </c>
    </row>
    <row r="206" spans="5:18" s="35" customFormat="1" ht="15" hidden="1" x14ac:dyDescent="0.2">
      <c r="E206" s="46">
        <v>39814</v>
      </c>
      <c r="F206" s="41">
        <f t="shared" si="50"/>
        <v>1120.6471223686965</v>
      </c>
      <c r="G206" s="101">
        <f t="shared" si="51"/>
        <v>1135.7718140058696</v>
      </c>
      <c r="H206" s="101">
        <f t="shared" si="52"/>
        <v>1150.9472556430428</v>
      </c>
      <c r="I206" s="101">
        <f t="shared" si="53"/>
        <v>1166.1734472802157</v>
      </c>
      <c r="J206" s="101">
        <f t="shared" si="54"/>
        <v>1181.6282047729972</v>
      </c>
      <c r="K206" s="101">
        <f t="shared" si="55"/>
        <v>1197.133712265779</v>
      </c>
      <c r="L206" s="101">
        <f t="shared" si="56"/>
        <v>1212.6899697585604</v>
      </c>
      <c r="M206" s="101">
        <f t="shared" si="57"/>
        <v>1228.48197203931</v>
      </c>
      <c r="N206" s="101">
        <f t="shared" si="58"/>
        <v>1244.3247243200597</v>
      </c>
      <c r="O206" s="101">
        <f t="shared" si="59"/>
        <v>1260.2182266008092</v>
      </c>
      <c r="P206" s="101">
        <f t="shared" si="60"/>
        <v>1276.354808743665</v>
      </c>
      <c r="Q206" s="101">
        <f t="shared" si="61"/>
        <v>1292.5421408865211</v>
      </c>
      <c r="R206" s="101">
        <f t="shared" si="62"/>
        <v>1308.7802230293769</v>
      </c>
    </row>
    <row r="207" spans="5:18" s="35" customFormat="1" ht="15" hidden="1" x14ac:dyDescent="0.2">
      <c r="E207" s="46">
        <v>40179</v>
      </c>
      <c r="F207" s="41">
        <f t="shared" si="50"/>
        <v>953.33196898119309</v>
      </c>
      <c r="G207" s="101">
        <f t="shared" si="51"/>
        <v>967.24362575630676</v>
      </c>
      <c r="H207" s="101">
        <f t="shared" si="52"/>
        <v>981.20603253142042</v>
      </c>
      <c r="I207" s="101">
        <f t="shared" si="53"/>
        <v>995.21918930653396</v>
      </c>
      <c r="J207" s="101">
        <f t="shared" si="54"/>
        <v>1009.4345284290064</v>
      </c>
      <c r="K207" s="101">
        <f t="shared" si="55"/>
        <v>1023.7006175514787</v>
      </c>
      <c r="L207" s="101">
        <f t="shared" si="56"/>
        <v>1038.0174566739511</v>
      </c>
      <c r="M207" s="101">
        <f t="shared" si="57"/>
        <v>1052.5430832348372</v>
      </c>
      <c r="N207" s="101">
        <f t="shared" si="58"/>
        <v>1067.1194597957235</v>
      </c>
      <c r="O207" s="101">
        <f t="shared" si="59"/>
        <v>1081.7465863566097</v>
      </c>
      <c r="P207" s="101">
        <f t="shared" si="60"/>
        <v>1096.5892491076952</v>
      </c>
      <c r="Q207" s="101">
        <f t="shared" si="61"/>
        <v>1111.4826618587806</v>
      </c>
      <c r="R207" s="101">
        <f t="shared" si="62"/>
        <v>1126.4268246098661</v>
      </c>
    </row>
    <row r="208" spans="5:18" s="35" customFormat="1" ht="15" hidden="1" x14ac:dyDescent="0.2">
      <c r="E208" s="46">
        <v>40544</v>
      </c>
      <c r="F208" s="41">
        <f t="shared" si="50"/>
        <v>796.62129714641821</v>
      </c>
      <c r="G208" s="101">
        <f t="shared" si="51"/>
        <v>809.39680155072972</v>
      </c>
      <c r="H208" s="101">
        <f t="shared" si="52"/>
        <v>822.22305595504122</v>
      </c>
      <c r="I208" s="101">
        <f t="shared" si="53"/>
        <v>835.10006035935282</v>
      </c>
      <c r="J208" s="101">
        <f t="shared" si="54"/>
        <v>848.15453579695816</v>
      </c>
      <c r="K208" s="101">
        <f t="shared" si="55"/>
        <v>861.25976123456348</v>
      </c>
      <c r="L208" s="101">
        <f t="shared" si="56"/>
        <v>874.41573667216869</v>
      </c>
      <c r="M208" s="101">
        <f t="shared" si="57"/>
        <v>887.75525076304189</v>
      </c>
      <c r="N208" s="101">
        <f t="shared" si="58"/>
        <v>901.14551485391519</v>
      </c>
      <c r="O208" s="101">
        <f t="shared" si="59"/>
        <v>914.58652894478837</v>
      </c>
      <c r="P208" s="101">
        <f t="shared" si="60"/>
        <v>928.21728127963809</v>
      </c>
      <c r="Q208" s="101">
        <f t="shared" si="61"/>
        <v>941.8987836144878</v>
      </c>
      <c r="R208" s="101">
        <f t="shared" si="62"/>
        <v>955.6310359493375</v>
      </c>
    </row>
    <row r="209" spans="5:18" s="35" customFormat="1" ht="15" hidden="1" x14ac:dyDescent="0.2">
      <c r="E209" s="46">
        <v>40909</v>
      </c>
      <c r="F209" s="41">
        <f t="shared" si="50"/>
        <v>651.69338259245353</v>
      </c>
      <c r="G209" s="101">
        <f t="shared" si="51"/>
        <v>663.41815961624877</v>
      </c>
      <c r="H209" s="101">
        <f t="shared" si="52"/>
        <v>675.19368664004412</v>
      </c>
      <c r="I209" s="101">
        <f t="shared" si="53"/>
        <v>687.01996366383935</v>
      </c>
      <c r="J209" s="101">
        <f t="shared" si="54"/>
        <v>699.00085840040219</v>
      </c>
      <c r="K209" s="101">
        <f t="shared" si="55"/>
        <v>711.03250313696503</v>
      </c>
      <c r="L209" s="101">
        <f t="shared" si="56"/>
        <v>723.11489787352787</v>
      </c>
      <c r="M209" s="101">
        <f t="shared" si="57"/>
        <v>735.35748088311095</v>
      </c>
      <c r="N209" s="101">
        <f t="shared" si="58"/>
        <v>747.65081389269403</v>
      </c>
      <c r="O209" s="101">
        <f t="shared" si="59"/>
        <v>759.99489690227711</v>
      </c>
      <c r="P209" s="101">
        <f t="shared" si="60"/>
        <v>772.50485990481866</v>
      </c>
      <c r="Q209" s="101">
        <f t="shared" si="61"/>
        <v>785.06557290736009</v>
      </c>
      <c r="R209" s="101">
        <f t="shared" si="62"/>
        <v>797.67703590990163</v>
      </c>
    </row>
    <row r="210" spans="5:18" s="35" customFormat="1" ht="15" hidden="1" x14ac:dyDescent="0.2">
      <c r="E210" s="46">
        <v>41275</v>
      </c>
      <c r="F210" s="41">
        <f t="shared" si="50"/>
        <v>518.54822531929926</v>
      </c>
      <c r="G210" s="101">
        <f t="shared" si="51"/>
        <v>529.30769995286414</v>
      </c>
      <c r="H210" s="101">
        <f t="shared" si="52"/>
        <v>540.11792458642913</v>
      </c>
      <c r="I210" s="101">
        <f t="shared" si="53"/>
        <v>550.97889921999399</v>
      </c>
      <c r="J210" s="101">
        <f t="shared" si="54"/>
        <v>561.97349623933894</v>
      </c>
      <c r="K210" s="101">
        <f t="shared" si="55"/>
        <v>573.01884325868389</v>
      </c>
      <c r="L210" s="101">
        <f t="shared" si="56"/>
        <v>584.11494027802883</v>
      </c>
      <c r="M210" s="101">
        <f t="shared" si="57"/>
        <v>595.34977359504455</v>
      </c>
      <c r="N210" s="101">
        <f t="shared" si="58"/>
        <v>606.63535691206027</v>
      </c>
      <c r="O210" s="101">
        <f t="shared" si="59"/>
        <v>617.97169022907599</v>
      </c>
      <c r="P210" s="101">
        <f t="shared" si="60"/>
        <v>629.4519849832368</v>
      </c>
      <c r="Q210" s="101">
        <f t="shared" si="61"/>
        <v>640.9830297373976</v>
      </c>
      <c r="R210" s="101">
        <f t="shared" si="62"/>
        <v>652.5648244915584</v>
      </c>
    </row>
    <row r="211" spans="5:18" s="35" customFormat="1" ht="15" hidden="1" x14ac:dyDescent="0.2">
      <c r="E211" s="46">
        <v>41640</v>
      </c>
      <c r="F211" s="41">
        <f t="shared" si="50"/>
        <v>396.00754959887388</v>
      </c>
      <c r="G211" s="101">
        <f t="shared" si="51"/>
        <v>405.87860433346572</v>
      </c>
      <c r="H211" s="101">
        <f t="shared" si="52"/>
        <v>415.80040906805755</v>
      </c>
      <c r="I211" s="101">
        <f t="shared" si="53"/>
        <v>425.77296380264937</v>
      </c>
      <c r="J211" s="101">
        <f t="shared" si="54"/>
        <v>435.85981779021859</v>
      </c>
      <c r="K211" s="101">
        <f t="shared" si="55"/>
        <v>445.99742177778779</v>
      </c>
      <c r="L211" s="101">
        <f t="shared" si="56"/>
        <v>456.18577576535699</v>
      </c>
      <c r="M211" s="101">
        <f t="shared" si="57"/>
        <v>466.49312263965584</v>
      </c>
      <c r="N211" s="101">
        <f t="shared" si="58"/>
        <v>476.85121951395467</v>
      </c>
      <c r="O211" s="101">
        <f t="shared" si="59"/>
        <v>487.26006638825351</v>
      </c>
      <c r="P211" s="101">
        <f t="shared" si="60"/>
        <v>497.79270186956836</v>
      </c>
      <c r="Q211" s="101">
        <f t="shared" si="61"/>
        <v>508.37608735088315</v>
      </c>
      <c r="R211" s="101">
        <f t="shared" si="62"/>
        <v>519.010222832198</v>
      </c>
    </row>
    <row r="212" spans="5:18" s="35" customFormat="1" ht="15" hidden="1" x14ac:dyDescent="0.2">
      <c r="E212" s="46">
        <v>42005</v>
      </c>
      <c r="F212" s="41">
        <f t="shared" si="50"/>
        <v>284.07135543117755</v>
      </c>
      <c r="G212" s="101">
        <f t="shared" si="51"/>
        <v>293.13087275805361</v>
      </c>
      <c r="H212" s="101">
        <f t="shared" si="52"/>
        <v>302.24114008492961</v>
      </c>
      <c r="I212" s="101">
        <f t="shared" si="53"/>
        <v>311.40215741180566</v>
      </c>
      <c r="J212" s="101">
        <f t="shared" si="54"/>
        <v>320.65982305304124</v>
      </c>
      <c r="K212" s="101">
        <f t="shared" si="55"/>
        <v>329.96823869427686</v>
      </c>
      <c r="L212" s="101">
        <f t="shared" si="56"/>
        <v>339.32740433551243</v>
      </c>
      <c r="M212" s="101">
        <f t="shared" si="57"/>
        <v>348.78752801694492</v>
      </c>
      <c r="N212" s="101">
        <f t="shared" si="58"/>
        <v>358.29840169837735</v>
      </c>
      <c r="O212" s="101">
        <f t="shared" si="59"/>
        <v>367.86002537980983</v>
      </c>
      <c r="P212" s="101">
        <f t="shared" si="60"/>
        <v>377.52701056381346</v>
      </c>
      <c r="Q212" s="101">
        <f t="shared" si="61"/>
        <v>387.24474574781703</v>
      </c>
      <c r="R212" s="101">
        <f t="shared" si="62"/>
        <v>397.01323093182066</v>
      </c>
    </row>
    <row r="213" spans="5:18" s="35" customFormat="1" ht="15" hidden="1" x14ac:dyDescent="0.2">
      <c r="E213" s="46">
        <v>42370</v>
      </c>
      <c r="F213" s="41">
        <f t="shared" si="50"/>
        <v>181.56136708812949</v>
      </c>
      <c r="G213" s="101">
        <f t="shared" si="51"/>
        <v>189.87768699951843</v>
      </c>
      <c r="H213" s="101">
        <f t="shared" si="52"/>
        <v>198.24475691090737</v>
      </c>
      <c r="I213" s="101">
        <f t="shared" si="53"/>
        <v>206.66257682229627</v>
      </c>
      <c r="J213" s="101">
        <f t="shared" si="54"/>
        <v>215.16088050425793</v>
      </c>
      <c r="K213" s="101">
        <f t="shared" si="55"/>
        <v>223.70993418621956</v>
      </c>
      <c r="L213" s="101">
        <f t="shared" si="56"/>
        <v>232.3097378681812</v>
      </c>
      <c r="M213" s="101">
        <f t="shared" si="57"/>
        <v>240.99398346772551</v>
      </c>
      <c r="N213" s="101">
        <f t="shared" si="58"/>
        <v>249.72897906726982</v>
      </c>
      <c r="O213" s="101">
        <f t="shared" si="59"/>
        <v>258.51472466681412</v>
      </c>
      <c r="P213" s="101">
        <f t="shared" si="60"/>
        <v>267.38895642064853</v>
      </c>
      <c r="Q213" s="101">
        <f t="shared" si="61"/>
        <v>276.31393817448293</v>
      </c>
      <c r="R213" s="101">
        <f t="shared" si="62"/>
        <v>285.28966992831732</v>
      </c>
    </row>
    <row r="214" spans="5:18" s="35" customFormat="1" ht="15" hidden="1" x14ac:dyDescent="0.2">
      <c r="E214" s="46">
        <v>42736</v>
      </c>
      <c r="F214" s="41">
        <f t="shared" si="50"/>
        <v>87.06229664964124</v>
      </c>
      <c r="G214" s="101">
        <f t="shared" si="51"/>
        <v>94.693498300351138</v>
      </c>
      <c r="H214" s="101">
        <f t="shared" si="52"/>
        <v>102.37544995106103</v>
      </c>
      <c r="I214" s="101">
        <f t="shared" si="53"/>
        <v>110.10815160177093</v>
      </c>
      <c r="J214" s="101">
        <f t="shared" si="54"/>
        <v>117.90643570088376</v>
      </c>
      <c r="K214" s="101">
        <f t="shared" si="55"/>
        <v>125.7554697999966</v>
      </c>
      <c r="L214" s="101">
        <f t="shared" si="56"/>
        <v>133.65525389910945</v>
      </c>
      <c r="M214" s="101">
        <f t="shared" si="57"/>
        <v>141.62425448987798</v>
      </c>
      <c r="N214" s="101">
        <f t="shared" si="58"/>
        <v>149.64400508064654</v>
      </c>
      <c r="O214" s="101">
        <f t="shared" si="59"/>
        <v>157.71450567141505</v>
      </c>
      <c r="P214" s="101">
        <f t="shared" si="60"/>
        <v>165.85793583753281</v>
      </c>
      <c r="Q214" s="101">
        <f t="shared" si="61"/>
        <v>174.05211600365055</v>
      </c>
      <c r="R214" s="101">
        <f t="shared" si="62"/>
        <v>182.29704616976832</v>
      </c>
    </row>
    <row r="215" spans="5:18" s="35" customFormat="1" ht="15" hidden="1" x14ac:dyDescent="0.2">
      <c r="E215" s="46">
        <v>43101</v>
      </c>
      <c r="F215" s="41">
        <f t="shared" ref="F215:F217" si="63">C102</f>
        <v>0</v>
      </c>
      <c r="G215" s="101">
        <f t="shared" ref="G215:G217" si="64">$F215+$H$108*0.7*1+$F215*$M$3*1/1200</f>
        <v>7</v>
      </c>
      <c r="H215" s="101">
        <f t="shared" ref="H215:H217" si="65">$F215+$H$108*0.7*2+($F215)*$M$3*2/1200+$H$108*0.7*$M$3/1200</f>
        <v>14.050750000000001</v>
      </c>
      <c r="I215" s="101">
        <f t="shared" ref="I215:I217" si="66">$F215+$H$108*0.7*3+($F215)*$M$3*3/1200+$H$108*0.7*2*$M$3/1200+$H$108*0.7*1*$M$3/1200</f>
        <v>21.152250000000002</v>
      </c>
      <c r="J215" s="101">
        <f t="shared" ref="J215:J217" si="67">$I215+$H$108*0.7*1+$I215*$M$4*1/1200</f>
        <v>28.305603812500003</v>
      </c>
      <c r="K215" s="101">
        <f t="shared" ref="K215:K217" si="68">$I215+$H$108*0.7*2+($I215)*$M$4*2/1200+$H$108*0.7*$M$4/1200</f>
        <v>35.509707625000004</v>
      </c>
      <c r="L215" s="101">
        <f t="shared" ref="L215:L217" si="69">$I215+$H$108*0.7*3+($I215)*$M$4*3/1200+$H$108*0.7*2*$M$4/1200+$H$108*0.7*1*$M$4/1200</f>
        <v>42.764561437500006</v>
      </c>
      <c r="M215" s="101">
        <f t="shared" ref="M215:M217" si="70">$L215+$H$108*0.7*1+$L215*$M$5*1/1200</f>
        <v>50.074604507921883</v>
      </c>
      <c r="N215" s="101">
        <f t="shared" ref="N215:N217" si="71">$L215+$H$108*0.7*2+($L215)*$M$5*2/1200+$H$108*0.7*$M$5/1200</f>
        <v>57.43539757834376</v>
      </c>
      <c r="O215" s="101">
        <f t="shared" ref="O215:O217" si="72">$L215+$H$108*0.7*3+($L215)*$M$5*3/1200+$H$108*0.7*2*$M$5/1200+$H$108*0.7*1*$M$5/1200</f>
        <v>64.846940648765624</v>
      </c>
      <c r="P215" s="101">
        <f t="shared" si="60"/>
        <v>72.31708096846917</v>
      </c>
      <c r="Q215" s="101">
        <f t="shared" si="61"/>
        <v>79.837971288172724</v>
      </c>
      <c r="R215" s="101">
        <f t="shared" si="62"/>
        <v>87.409611607876272</v>
      </c>
    </row>
    <row r="216" spans="5:18" s="35" customFormat="1" ht="15" hidden="1" x14ac:dyDescent="0.2">
      <c r="E216" s="46">
        <v>43466</v>
      </c>
      <c r="F216" s="41">
        <f t="shared" si="63"/>
        <v>0</v>
      </c>
      <c r="G216" s="101">
        <f t="shared" si="64"/>
        <v>7</v>
      </c>
      <c r="H216" s="101">
        <f t="shared" si="65"/>
        <v>14.050750000000001</v>
      </c>
      <c r="I216" s="101">
        <f t="shared" si="66"/>
        <v>21.152250000000002</v>
      </c>
      <c r="J216" s="101">
        <f t="shared" si="67"/>
        <v>28.305603812500003</v>
      </c>
      <c r="K216" s="101">
        <f t="shared" si="68"/>
        <v>35.509707625000004</v>
      </c>
      <c r="L216" s="101">
        <f t="shared" si="69"/>
        <v>42.764561437500006</v>
      </c>
      <c r="M216" s="101">
        <f t="shared" si="70"/>
        <v>50.074604507921883</v>
      </c>
      <c r="N216" s="101">
        <f t="shared" si="71"/>
        <v>57.43539757834376</v>
      </c>
      <c r="O216" s="101">
        <f t="shared" si="72"/>
        <v>64.846940648765624</v>
      </c>
      <c r="P216" s="101">
        <f t="shared" si="60"/>
        <v>72.31708096846917</v>
      </c>
      <c r="Q216" s="101">
        <f t="shared" si="61"/>
        <v>79.837971288172724</v>
      </c>
      <c r="R216" s="101">
        <f t="shared" si="62"/>
        <v>87.409611607876272</v>
      </c>
    </row>
    <row r="217" spans="5:18" s="35" customFormat="1" ht="15" hidden="1" x14ac:dyDescent="0.2">
      <c r="E217" s="46">
        <v>43831</v>
      </c>
      <c r="F217" s="41">
        <f t="shared" si="63"/>
        <v>0</v>
      </c>
      <c r="G217" s="101">
        <f t="shared" si="64"/>
        <v>7</v>
      </c>
      <c r="H217" s="101">
        <f t="shared" si="65"/>
        <v>14.050750000000001</v>
      </c>
      <c r="I217" s="101">
        <f t="shared" si="66"/>
        <v>21.152250000000002</v>
      </c>
      <c r="J217" s="101">
        <f t="shared" si="67"/>
        <v>28.305603812500003</v>
      </c>
      <c r="K217" s="101">
        <f t="shared" si="68"/>
        <v>35.509707625000004</v>
      </c>
      <c r="L217" s="101">
        <f t="shared" si="69"/>
        <v>42.764561437500006</v>
      </c>
      <c r="M217" s="101">
        <f t="shared" si="70"/>
        <v>50.074604507921883</v>
      </c>
      <c r="N217" s="101">
        <f t="shared" si="71"/>
        <v>57.43539757834376</v>
      </c>
      <c r="O217" s="101">
        <f t="shared" si="72"/>
        <v>64.846940648765624</v>
      </c>
      <c r="P217" s="101">
        <f t="shared" si="60"/>
        <v>72.31708096846917</v>
      </c>
      <c r="Q217" s="101">
        <f t="shared" si="61"/>
        <v>79.837971288172724</v>
      </c>
      <c r="R217" s="101">
        <f t="shared" si="62"/>
        <v>87.409611607876272</v>
      </c>
    </row>
    <row r="218" spans="5:18" s="35" customFormat="1" hidden="1" x14ac:dyDescent="0.2"/>
    <row r="219" spans="5:18" s="35" customFormat="1" hidden="1" x14ac:dyDescent="0.2"/>
    <row r="220" spans="5:18" s="35" customFormat="1" hidden="1" x14ac:dyDescent="0.2"/>
    <row r="221" spans="5:18" s="35" customFormat="1" hidden="1" x14ac:dyDescent="0.2"/>
    <row r="222" spans="5:18" s="35" customFormat="1" hidden="1" x14ac:dyDescent="0.2"/>
    <row r="223" spans="5:18" s="35" customFormat="1" hidden="1" x14ac:dyDescent="0.2"/>
    <row r="224" spans="5:18" s="35" customFormat="1" hidden="1" x14ac:dyDescent="0.2"/>
    <row r="225" s="35" customFormat="1" ht="14.25" hidden="1" customHeight="1" x14ac:dyDescent="0.2"/>
    <row r="226" s="35" customFormat="1" ht="14.25" hidden="1" customHeight="1" x14ac:dyDescent="0.2"/>
    <row r="227" s="35" customFormat="1" ht="14.25" hidden="1" customHeight="1" x14ac:dyDescent="0.2"/>
    <row r="228" s="35" customFormat="1" ht="14.25" hidden="1" customHeight="1" x14ac:dyDescent="0.2"/>
    <row r="229" s="35" customFormat="1" ht="14.25" hidden="1" customHeight="1" x14ac:dyDescent="0.2"/>
    <row r="230" s="35" customFormat="1" ht="14.25" hidden="1" customHeight="1" x14ac:dyDescent="0.2"/>
    <row r="231" s="35" customFormat="1" ht="14.25" hidden="1" customHeight="1" x14ac:dyDescent="0.2"/>
    <row r="232" s="35" customFormat="1" ht="14.25" hidden="1" customHeight="1" x14ac:dyDescent="0.2"/>
    <row r="233" s="35" customFormat="1" ht="14.25" hidden="1" customHeight="1" x14ac:dyDescent="0.2"/>
    <row r="234" s="35" customFormat="1" ht="14.25" hidden="1" customHeight="1" x14ac:dyDescent="0.2"/>
    <row r="235" s="35" customFormat="1" ht="14.25" hidden="1" customHeight="1" x14ac:dyDescent="0.2"/>
    <row r="236" s="35" customFormat="1" ht="14.25" hidden="1" customHeight="1" x14ac:dyDescent="0.2"/>
    <row r="237" s="35" customFormat="1" ht="14.25" hidden="1" customHeight="1" x14ac:dyDescent="0.2"/>
    <row r="238" s="35" customFormat="1" ht="14.25" hidden="1" customHeight="1" x14ac:dyDescent="0.2"/>
    <row r="239" s="35" customFormat="1" ht="14.25" hidden="1" customHeight="1" x14ac:dyDescent="0.2"/>
    <row r="240" s="35" customFormat="1" ht="14.25" hidden="1" customHeight="1" x14ac:dyDescent="0.2"/>
    <row r="241" s="35" customFormat="1" ht="14.25" hidden="1" customHeight="1" x14ac:dyDescent="0.2"/>
    <row r="242" s="35" customFormat="1" ht="14.25" hidden="1" customHeight="1" x14ac:dyDescent="0.2"/>
    <row r="243" s="35" customFormat="1" ht="14.25" hidden="1" customHeight="1" x14ac:dyDescent="0.2"/>
    <row r="244" s="35" customFormat="1" ht="14.25" hidden="1" customHeight="1" x14ac:dyDescent="0.2"/>
    <row r="245" s="35" customFormat="1" ht="14.25" hidden="1" customHeight="1" x14ac:dyDescent="0.2"/>
    <row r="246" s="35" customFormat="1" ht="14.25" hidden="1" customHeight="1" x14ac:dyDescent="0.2"/>
    <row r="247" s="35" customFormat="1" ht="14.25" hidden="1" customHeight="1" x14ac:dyDescent="0.2"/>
    <row r="248" s="35" customFormat="1" ht="14.25" hidden="1" customHeight="1" x14ac:dyDescent="0.2"/>
    <row r="249" s="35" customFormat="1" ht="14.25" hidden="1" customHeight="1" x14ac:dyDescent="0.2"/>
    <row r="250" s="35" customFormat="1" ht="14.25" hidden="1" customHeight="1" x14ac:dyDescent="0.2"/>
    <row r="251" s="35" customFormat="1" ht="14.25" hidden="1" customHeight="1" x14ac:dyDescent="0.2"/>
    <row r="252" s="35" customFormat="1" ht="14.25" hidden="1" customHeight="1" x14ac:dyDescent="0.2"/>
    <row r="253" s="35" customFormat="1" ht="14.25" hidden="1" customHeight="1" x14ac:dyDescent="0.2"/>
    <row r="254" s="35" customFormat="1" ht="14.25" hidden="1" customHeight="1" x14ac:dyDescent="0.2"/>
    <row r="255" s="35" customFormat="1" ht="14.25" hidden="1" customHeight="1" x14ac:dyDescent="0.2"/>
    <row r="256" s="35" customFormat="1" ht="14.25" hidden="1" customHeight="1" x14ac:dyDescent="0.2"/>
    <row r="257" s="35" customFormat="1" ht="14.25" hidden="1" customHeight="1" x14ac:dyDescent="0.2"/>
    <row r="258" s="35" customFormat="1" ht="14.25" hidden="1" customHeight="1" x14ac:dyDescent="0.2"/>
    <row r="259" s="35" customFormat="1" ht="14.25" hidden="1" customHeight="1" x14ac:dyDescent="0.2"/>
    <row r="260" s="35" customFormat="1" ht="14.25" hidden="1" customHeight="1" x14ac:dyDescent="0.2"/>
    <row r="261" s="35" customFormat="1" ht="14.25" hidden="1" customHeight="1" x14ac:dyDescent="0.2"/>
    <row r="262" s="35" customFormat="1" ht="14.25" hidden="1" customHeight="1" x14ac:dyDescent="0.2"/>
    <row r="263" s="35" customFormat="1" ht="14.25" hidden="1" customHeight="1" x14ac:dyDescent="0.2"/>
    <row r="264" s="35" customFormat="1" ht="14.25" hidden="1" customHeight="1" x14ac:dyDescent="0.2"/>
    <row r="265" s="35" customFormat="1" ht="14.25" hidden="1" customHeight="1" x14ac:dyDescent="0.2"/>
    <row r="266" s="35" customFormat="1" ht="14.25" hidden="1" customHeight="1" x14ac:dyDescent="0.2"/>
    <row r="267" s="35" customFormat="1" ht="14.25" hidden="1" customHeight="1" x14ac:dyDescent="0.2"/>
    <row r="268" s="35" customFormat="1" ht="14.25" hidden="1" customHeight="1" x14ac:dyDescent="0.2"/>
    <row r="269" s="35" customFormat="1" ht="14.25" hidden="1" customHeight="1" x14ac:dyDescent="0.2"/>
    <row r="270" s="35" customFormat="1" ht="14.25" hidden="1" customHeight="1" x14ac:dyDescent="0.2"/>
    <row r="271" s="35" customFormat="1" ht="14.25" hidden="1" customHeight="1" x14ac:dyDescent="0.2"/>
    <row r="272" s="35" customFormat="1" ht="14.25" hidden="1" customHeight="1" x14ac:dyDescent="0.2"/>
    <row r="273" s="35" customFormat="1" ht="14.25" hidden="1" customHeight="1" x14ac:dyDescent="0.2"/>
    <row r="274" s="35" customFormat="1" ht="14.25" hidden="1" customHeight="1" x14ac:dyDescent="0.2"/>
    <row r="275" s="35" customFormat="1" ht="14.25" hidden="1" customHeight="1" x14ac:dyDescent="0.2"/>
    <row r="276" s="35" customFormat="1" ht="14.25" hidden="1" customHeight="1" x14ac:dyDescent="0.2"/>
    <row r="277" s="35" customFormat="1" ht="14.25" hidden="1" customHeight="1" x14ac:dyDescent="0.2"/>
    <row r="278" s="35" customFormat="1" ht="14.25" hidden="1" customHeight="1" x14ac:dyDescent="0.2"/>
    <row r="279" s="35" customFormat="1" ht="14.25" hidden="1" customHeight="1" x14ac:dyDescent="0.2"/>
    <row r="280" s="35" customFormat="1" ht="14.25" hidden="1" customHeight="1" x14ac:dyDescent="0.2"/>
    <row r="281" s="35" customFormat="1" ht="14.25" hidden="1" customHeight="1" x14ac:dyDescent="0.2"/>
    <row r="282" s="35" customFormat="1" ht="14.25" hidden="1" customHeight="1" x14ac:dyDescent="0.2"/>
    <row r="283" s="35" customFormat="1" ht="14.25" hidden="1" customHeight="1" x14ac:dyDescent="0.2"/>
    <row r="284" s="35" customFormat="1" ht="14.25" hidden="1" customHeight="1" x14ac:dyDescent="0.2"/>
    <row r="285" s="35" customFormat="1" ht="14.25" hidden="1" customHeight="1" x14ac:dyDescent="0.2"/>
    <row r="286" s="35" customFormat="1" ht="14.25" hidden="1" customHeight="1" x14ac:dyDescent="0.2"/>
    <row r="287" s="35" customFormat="1" ht="14.25" hidden="1" customHeight="1" x14ac:dyDescent="0.2"/>
    <row r="288" s="35" customFormat="1" ht="14.25" hidden="1" customHeight="1" x14ac:dyDescent="0.2"/>
    <row r="289" s="35" customFormat="1" ht="14.25" hidden="1" customHeight="1" x14ac:dyDescent="0.2"/>
    <row r="290" s="35" customFormat="1" ht="14.25" hidden="1" customHeight="1" x14ac:dyDescent="0.2"/>
    <row r="291" s="35" customFormat="1" ht="14.25" hidden="1" customHeight="1" x14ac:dyDescent="0.2"/>
    <row r="292" s="35" customFormat="1" ht="14.25" hidden="1" customHeight="1" x14ac:dyDescent="0.2"/>
    <row r="293" s="35" customFormat="1" ht="14.25" hidden="1" customHeight="1" x14ac:dyDescent="0.2"/>
    <row r="294" s="35" customFormat="1" ht="14.25" hidden="1" customHeight="1" x14ac:dyDescent="0.2"/>
    <row r="295" s="35" customFormat="1" ht="14.25" hidden="1" customHeight="1" x14ac:dyDescent="0.2"/>
    <row r="296" s="35" customFormat="1" ht="14.25" hidden="1" customHeight="1" x14ac:dyDescent="0.2"/>
    <row r="297" s="35" customFormat="1" ht="14.25" hidden="1" customHeight="1" x14ac:dyDescent="0.2"/>
    <row r="298" s="35" customFormat="1" ht="14.25" hidden="1" customHeight="1" x14ac:dyDescent="0.2"/>
    <row r="299" s="35" customFormat="1" ht="14.25" hidden="1" customHeight="1" x14ac:dyDescent="0.2"/>
    <row r="300" s="35" customFormat="1" ht="14.25" hidden="1" customHeight="1" x14ac:dyDescent="0.2"/>
    <row r="301" s="35" customFormat="1" ht="14.25" hidden="1" customHeight="1" x14ac:dyDescent="0.2"/>
    <row r="302" s="35" customFormat="1" ht="14.25" hidden="1" customHeight="1" x14ac:dyDescent="0.2"/>
    <row r="303" s="35" customFormat="1" ht="14.25" hidden="1" customHeight="1" x14ac:dyDescent="0.2"/>
    <row r="304" s="35" customFormat="1" ht="14.25" hidden="1" customHeight="1" x14ac:dyDescent="0.2"/>
    <row r="305" s="35" customFormat="1" ht="14.25" hidden="1" customHeight="1" x14ac:dyDescent="0.2"/>
    <row r="306" s="35" customFormat="1" ht="14.25" hidden="1" customHeight="1" x14ac:dyDescent="0.2"/>
    <row r="307" s="35" customFormat="1" ht="14.25" hidden="1" customHeight="1" x14ac:dyDescent="0.2"/>
    <row r="308" s="35" customFormat="1" ht="14.25" hidden="1" customHeight="1" x14ac:dyDescent="0.2"/>
    <row r="309" s="35" customFormat="1" ht="14.25" hidden="1" customHeight="1" x14ac:dyDescent="0.2"/>
    <row r="310" s="35" customFormat="1" ht="14.25" hidden="1" customHeight="1" x14ac:dyDescent="0.2"/>
    <row r="311" s="35" customFormat="1" ht="14.25" hidden="1" customHeight="1" x14ac:dyDescent="0.2"/>
    <row r="312" s="35" customFormat="1" ht="14.25" hidden="1" customHeight="1" x14ac:dyDescent="0.2"/>
    <row r="313" s="35" customFormat="1" ht="14.25" hidden="1" customHeight="1" x14ac:dyDescent="0.2"/>
    <row r="314" s="35" customFormat="1" ht="14.25" hidden="1" customHeight="1" x14ac:dyDescent="0.2"/>
    <row r="315" s="35" customFormat="1" ht="14.25" hidden="1" customHeight="1" x14ac:dyDescent="0.2"/>
    <row r="316" s="35" customFormat="1" ht="14.25" hidden="1" customHeight="1" x14ac:dyDescent="0.2"/>
    <row r="317" s="35" customFormat="1" ht="14.25" hidden="1" customHeight="1" x14ac:dyDescent="0.2"/>
    <row r="318" s="35" customFormat="1" ht="14.25" hidden="1" customHeight="1" x14ac:dyDescent="0.2"/>
    <row r="319" s="35" customFormat="1" ht="14.25" hidden="1" customHeight="1" x14ac:dyDescent="0.2"/>
    <row r="320" s="35" customFormat="1" ht="14.25" hidden="1" customHeight="1" x14ac:dyDescent="0.2"/>
    <row r="321" s="35" customFormat="1" ht="14.25" hidden="1" customHeight="1" x14ac:dyDescent="0.2"/>
    <row r="322" s="35" customFormat="1" ht="14.25" hidden="1" customHeight="1" x14ac:dyDescent="0.2"/>
    <row r="323" s="35" customFormat="1" ht="14.25" hidden="1" customHeight="1" x14ac:dyDescent="0.2"/>
    <row r="324" s="35" customFormat="1" ht="14.25" hidden="1" customHeight="1" x14ac:dyDescent="0.2"/>
    <row r="325" s="35" customFormat="1" ht="14.25" hidden="1" customHeight="1" x14ac:dyDescent="0.2"/>
    <row r="326" s="35" customFormat="1" ht="14.25" hidden="1" customHeight="1" x14ac:dyDescent="0.2"/>
    <row r="327" s="35" customFormat="1" hidden="1" x14ac:dyDescent="0.2"/>
    <row r="328" s="35" customFormat="1" hidden="1" x14ac:dyDescent="0.2"/>
    <row r="329" s="35" customFormat="1" hidden="1" x14ac:dyDescent="0.2"/>
    <row r="330" s="35" customFormat="1" hidden="1" x14ac:dyDescent="0.2"/>
    <row r="331" s="35" customFormat="1" hidden="1" x14ac:dyDescent="0.2"/>
    <row r="332" s="35" customFormat="1" hidden="1" x14ac:dyDescent="0.2"/>
    <row r="333" s="35" customFormat="1" hidden="1" x14ac:dyDescent="0.2"/>
    <row r="334" s="35" customFormat="1" hidden="1" x14ac:dyDescent="0.2"/>
    <row r="335" s="35" customFormat="1" hidden="1" x14ac:dyDescent="0.2"/>
    <row r="336" s="35" customFormat="1" hidden="1" x14ac:dyDescent="0.2"/>
    <row r="337" s="35" customFormat="1" hidden="1" x14ac:dyDescent="0.2"/>
    <row r="338" s="35" customFormat="1" hidden="1" x14ac:dyDescent="0.2"/>
    <row r="339" s="35" customFormat="1" hidden="1" x14ac:dyDescent="0.2"/>
    <row r="340" s="35" customFormat="1" hidden="1" x14ac:dyDescent="0.2"/>
    <row r="341" s="35" customFormat="1" hidden="1" x14ac:dyDescent="0.2"/>
    <row r="342" s="35" customFormat="1" hidden="1" x14ac:dyDescent="0.2"/>
    <row r="343" s="35" customFormat="1" hidden="1" x14ac:dyDescent="0.2"/>
    <row r="344" s="35" customFormat="1" hidden="1" x14ac:dyDescent="0.2"/>
    <row r="345" s="35" customFormat="1" hidden="1" x14ac:dyDescent="0.2"/>
    <row r="346" s="35" customFormat="1" hidden="1" x14ac:dyDescent="0.2"/>
    <row r="347" s="35" customFormat="1" hidden="1" x14ac:dyDescent="0.2"/>
    <row r="348" s="35" customFormat="1" hidden="1" x14ac:dyDescent="0.2"/>
    <row r="349" s="35" customFormat="1" hidden="1" x14ac:dyDescent="0.2"/>
    <row r="350" s="54" customFormat="1" x14ac:dyDescent="0.2"/>
    <row r="351" s="54" customFormat="1" x14ac:dyDescent="0.2"/>
    <row r="352" s="54" customFormat="1" x14ac:dyDescent="0.2"/>
    <row r="353" s="54" customFormat="1" x14ac:dyDescent="0.2"/>
    <row r="354" s="54" customFormat="1" x14ac:dyDescent="0.2"/>
    <row r="355" s="54" customFormat="1" x14ac:dyDescent="0.2"/>
    <row r="356" s="54" customFormat="1" x14ac:dyDescent="0.2"/>
    <row r="357" s="54" customFormat="1" x14ac:dyDescent="0.2"/>
    <row r="358" s="54" customFormat="1" x14ac:dyDescent="0.2"/>
    <row r="359" s="54" customFormat="1" x14ac:dyDescent="0.2"/>
    <row r="360" s="54" customFormat="1" x14ac:dyDescent="0.2"/>
    <row r="361" s="54" customFormat="1" x14ac:dyDescent="0.2"/>
    <row r="362" s="54" customFormat="1" x14ac:dyDescent="0.2"/>
    <row r="363" s="54" customFormat="1" x14ac:dyDescent="0.2"/>
    <row r="364" s="54" customFormat="1" x14ac:dyDescent="0.2"/>
    <row r="365" s="54" customFormat="1" x14ac:dyDescent="0.2"/>
    <row r="366" s="54" customFormat="1" x14ac:dyDescent="0.2"/>
    <row r="367" s="54" customFormat="1" x14ac:dyDescent="0.2"/>
    <row r="368" s="54" customFormat="1" x14ac:dyDescent="0.2"/>
    <row r="369" s="54" customFormat="1" x14ac:dyDescent="0.2"/>
    <row r="370" s="54" customFormat="1" x14ac:dyDescent="0.2"/>
    <row r="371" s="54" customFormat="1" x14ac:dyDescent="0.2"/>
    <row r="372" s="54" customFormat="1" x14ac:dyDescent="0.2"/>
    <row r="373" s="54" customFormat="1" x14ac:dyDescent="0.2"/>
    <row r="374" s="54" customFormat="1" x14ac:dyDescent="0.2"/>
    <row r="375" s="54" customFormat="1" x14ac:dyDescent="0.2"/>
    <row r="376" s="54" customFormat="1" x14ac:dyDescent="0.2"/>
    <row r="377" s="54" customFormat="1" x14ac:dyDescent="0.2"/>
    <row r="378" s="54" customFormat="1" x14ac:dyDescent="0.2"/>
    <row r="379" s="54" customFormat="1" x14ac:dyDescent="0.2"/>
    <row r="380" s="54" customFormat="1" x14ac:dyDescent="0.2"/>
    <row r="381" s="54" customFormat="1" x14ac:dyDescent="0.2"/>
    <row r="382" s="54" customFormat="1" x14ac:dyDescent="0.2"/>
    <row r="383" s="54" customFormat="1" x14ac:dyDescent="0.2"/>
    <row r="384" s="54" customFormat="1" x14ac:dyDescent="0.2"/>
    <row r="385" s="54" customFormat="1" x14ac:dyDescent="0.2"/>
    <row r="386" s="54" customFormat="1" x14ac:dyDescent="0.2"/>
    <row r="387" s="54" customFormat="1" x14ac:dyDescent="0.2"/>
    <row r="388" s="54" customFormat="1" x14ac:dyDescent="0.2"/>
    <row r="389" s="54" customFormat="1" x14ac:dyDescent="0.2"/>
    <row r="390" s="54" customFormat="1" x14ac:dyDescent="0.2"/>
    <row r="391" s="54" customFormat="1" x14ac:dyDescent="0.2"/>
    <row r="392" s="54" customFormat="1" x14ac:dyDescent="0.2"/>
    <row r="393" s="54" customFormat="1" x14ac:dyDescent="0.2"/>
    <row r="394" s="54" customFormat="1" x14ac:dyDescent="0.2"/>
    <row r="395" s="54" customFormat="1" x14ac:dyDescent="0.2"/>
    <row r="396" s="54" customFormat="1" x14ac:dyDescent="0.2"/>
    <row r="397" s="54" customFormat="1" x14ac:dyDescent="0.2"/>
    <row r="398" s="54" customFormat="1" x14ac:dyDescent="0.2"/>
    <row r="399" s="54" customFormat="1" x14ac:dyDescent="0.2"/>
    <row r="400" s="54" customFormat="1" x14ac:dyDescent="0.2"/>
    <row r="401" s="54" customFormat="1" x14ac:dyDescent="0.2"/>
    <row r="402" s="54" customFormat="1" x14ac:dyDescent="0.2"/>
    <row r="403" s="54" customFormat="1" x14ac:dyDescent="0.2"/>
    <row r="404" s="54" customFormat="1" x14ac:dyDescent="0.2"/>
    <row r="405" s="54" customFormat="1" x14ac:dyDescent="0.2"/>
    <row r="406" s="54" customFormat="1" x14ac:dyDescent="0.2"/>
    <row r="407" s="54" customFormat="1" x14ac:dyDescent="0.2"/>
    <row r="408" s="54" customFormat="1" x14ac:dyDescent="0.2"/>
    <row r="409" s="54" customFormat="1" x14ac:dyDescent="0.2"/>
    <row r="410" s="54" customFormat="1" x14ac:dyDescent="0.2"/>
    <row r="411" s="54" customFormat="1" x14ac:dyDescent="0.2"/>
    <row r="412" s="54" customFormat="1" x14ac:dyDescent="0.2"/>
    <row r="413" s="54" customFormat="1" x14ac:dyDescent="0.2"/>
    <row r="414" s="35" customFormat="1" x14ac:dyDescent="0.2"/>
    <row r="415" s="35" customFormat="1" x14ac:dyDescent="0.2"/>
    <row r="416" s="35" customFormat="1" x14ac:dyDescent="0.2"/>
    <row r="417" s="35" customFormat="1" x14ac:dyDescent="0.2"/>
    <row r="418" s="35" customFormat="1" x14ac:dyDescent="0.2"/>
    <row r="419" s="35" customFormat="1" x14ac:dyDescent="0.2"/>
    <row r="420" s="35" customFormat="1" x14ac:dyDescent="0.2"/>
    <row r="421" s="35" customFormat="1" x14ac:dyDescent="0.2"/>
    <row r="422" s="35" customFormat="1" x14ac:dyDescent="0.2"/>
    <row r="423" s="35" customFormat="1" x14ac:dyDescent="0.2"/>
    <row r="424" s="35" customFormat="1" x14ac:dyDescent="0.2"/>
    <row r="425" s="35" customFormat="1" x14ac:dyDescent="0.2"/>
    <row r="426" s="35" customFormat="1" x14ac:dyDescent="0.2"/>
    <row r="427" s="35" customFormat="1" x14ac:dyDescent="0.2"/>
    <row r="428" s="35" customFormat="1" x14ac:dyDescent="0.2"/>
    <row r="429" s="35" customFormat="1" x14ac:dyDescent="0.2"/>
    <row r="430" s="35" customFormat="1" x14ac:dyDescent="0.2"/>
    <row r="431" s="35" customFormat="1" x14ac:dyDescent="0.2"/>
    <row r="432" s="35" customFormat="1" x14ac:dyDescent="0.2"/>
    <row r="433" s="35" customFormat="1" x14ac:dyDescent="0.2"/>
    <row r="434" s="35" customFormat="1" x14ac:dyDescent="0.2"/>
    <row r="435" s="35" customFormat="1" x14ac:dyDescent="0.2"/>
    <row r="436" s="35" customFormat="1" x14ac:dyDescent="0.2"/>
    <row r="437" s="35" customFormat="1" x14ac:dyDescent="0.2"/>
    <row r="438" s="35" customFormat="1" x14ac:dyDescent="0.2"/>
    <row r="439" s="35" customFormat="1" x14ac:dyDescent="0.2"/>
    <row r="440" s="35" customFormat="1" x14ac:dyDescent="0.2"/>
    <row r="441" s="35" customFormat="1" x14ac:dyDescent="0.2"/>
    <row r="442" s="35" customFormat="1" x14ac:dyDescent="0.2"/>
    <row r="443" s="35" customFormat="1" x14ac:dyDescent="0.2"/>
    <row r="444" s="35" customFormat="1" x14ac:dyDescent="0.2"/>
    <row r="445" s="35" customFormat="1" x14ac:dyDescent="0.2"/>
    <row r="446" s="35" customFormat="1" x14ac:dyDescent="0.2"/>
    <row r="447" s="35" customFormat="1" x14ac:dyDescent="0.2"/>
    <row r="448" s="35" customFormat="1" x14ac:dyDescent="0.2"/>
    <row r="449" s="35" customFormat="1" x14ac:dyDescent="0.2"/>
    <row r="450" s="35" customFormat="1" x14ac:dyDescent="0.2"/>
    <row r="451" s="35" customFormat="1" x14ac:dyDescent="0.2"/>
    <row r="452" s="35" customFormat="1" x14ac:dyDescent="0.2"/>
    <row r="453" s="35" customFormat="1" x14ac:dyDescent="0.2"/>
    <row r="454" s="35" customFormat="1" x14ac:dyDescent="0.2"/>
    <row r="455" s="35" customFormat="1" x14ac:dyDescent="0.2"/>
    <row r="456" s="35" customFormat="1" x14ac:dyDescent="0.2"/>
    <row r="457" s="35" customFormat="1" x14ac:dyDescent="0.2"/>
    <row r="458" s="35" customFormat="1" x14ac:dyDescent="0.2"/>
  </sheetData>
  <sheetProtection password="DFDE" sheet="1" objects="1" scenarios="1" selectLockedCells="1"/>
  <mergeCells count="6">
    <mergeCell ref="A5:C5"/>
    <mergeCell ref="A6:E6"/>
    <mergeCell ref="A1:I4"/>
    <mergeCell ref="J1:N2"/>
    <mergeCell ref="J3:K6"/>
    <mergeCell ref="G5:I6"/>
  </mergeCells>
  <dataValidations count="1">
    <dataValidation type="list" allowBlank="1" showInputMessage="1" showErrorMessage="1" sqref="H65 H178 H128 D5">
      <formula1>$H$108:$H$109</formula1>
    </dataValidation>
  </dataValidations>
  <pageMargins left="0.27559055118110237" right="0.31496062992125984" top="0.35433070866141736" bottom="0.35433070866141736" header="0.31496062992125984" footer="0.31496062992125984"/>
  <pageSetup paperSize="9" scale="77"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rgb="FFFFFF00"/>
  </sheetPr>
  <dimension ref="A1:AJ157"/>
  <sheetViews>
    <sheetView tabSelected="1" topLeftCell="B1" zoomScaleSheetLayoutView="90" workbookViewId="0">
      <selection activeCell="M7" sqref="M7"/>
    </sheetView>
  </sheetViews>
  <sheetFormatPr defaultRowHeight="14.25" x14ac:dyDescent="0.2"/>
  <cols>
    <col min="1" max="1" width="12.85546875" style="183" customWidth="1"/>
    <col min="2" max="2" width="37.42578125" style="107" bestFit="1" customWidth="1"/>
    <col min="3" max="3" width="23.140625" style="107" customWidth="1"/>
    <col min="4" max="4" width="20" style="107" customWidth="1"/>
    <col min="5" max="5" width="9.7109375" style="107" bestFit="1" customWidth="1"/>
    <col min="6" max="11" width="9.28515625" style="107" bestFit="1" customWidth="1"/>
    <col min="12" max="12" width="9.140625" style="107"/>
    <col min="13" max="13" width="10.28515625" style="107" customWidth="1"/>
    <col min="14" max="18" width="0" style="203" hidden="1" customWidth="1"/>
    <col min="19" max="19" width="0" style="204" hidden="1" customWidth="1"/>
    <col min="20" max="22" width="0" style="203" hidden="1" customWidth="1"/>
    <col min="23" max="36" width="9.140625" style="203"/>
    <col min="37" max="16384" width="9.140625" style="107"/>
  </cols>
  <sheetData>
    <row r="1" spans="1:36" ht="27.75" customHeight="1" thickBot="1" x14ac:dyDescent="0.3">
      <c r="A1" s="412" t="s">
        <v>162</v>
      </c>
      <c r="B1" s="413"/>
      <c r="C1" s="413"/>
      <c r="D1" s="413"/>
      <c r="E1" s="413"/>
      <c r="F1" s="413"/>
      <c r="G1" s="413"/>
      <c r="H1" s="413"/>
      <c r="I1" s="413"/>
      <c r="J1" s="413"/>
      <c r="K1" s="413"/>
      <c r="L1" s="413"/>
      <c r="M1" s="414"/>
    </row>
    <row r="2" spans="1:36" ht="29.25" customHeight="1" thickBot="1" x14ac:dyDescent="0.3">
      <c r="A2" s="415" t="s">
        <v>161</v>
      </c>
      <c r="B2" s="416"/>
      <c r="C2" s="416"/>
      <c r="D2" s="416"/>
      <c r="E2" s="416"/>
      <c r="F2" s="416"/>
      <c r="G2" s="416"/>
      <c r="H2" s="416"/>
      <c r="I2" s="416"/>
      <c r="J2" s="416"/>
      <c r="K2" s="416"/>
      <c r="L2" s="416"/>
      <c r="M2" s="417"/>
    </row>
    <row r="3" spans="1:36" ht="42.75" customHeight="1" thickBot="1" x14ac:dyDescent="0.3">
      <c r="A3" s="403" t="s">
        <v>170</v>
      </c>
      <c r="B3" s="404"/>
      <c r="C3" s="404"/>
      <c r="D3" s="404"/>
      <c r="E3" s="404"/>
      <c r="F3" s="404"/>
      <c r="G3" s="404"/>
      <c r="H3" s="404"/>
      <c r="I3" s="404"/>
      <c r="J3" s="404"/>
      <c r="K3" s="404"/>
      <c r="L3" s="404"/>
      <c r="M3" s="405"/>
    </row>
    <row r="4" spans="1:36" ht="14.25" customHeight="1" x14ac:dyDescent="0.2">
      <c r="A4" s="401" t="s">
        <v>41</v>
      </c>
      <c r="B4" s="406" t="s">
        <v>175</v>
      </c>
      <c r="C4" s="407"/>
      <c r="D4" s="407"/>
      <c r="E4" s="407"/>
      <c r="F4" s="407"/>
      <c r="G4" s="407"/>
      <c r="H4" s="407"/>
      <c r="I4" s="407"/>
      <c r="J4" s="407"/>
      <c r="K4" s="407"/>
      <c r="L4" s="407"/>
      <c r="M4" s="408"/>
    </row>
    <row r="5" spans="1:36" ht="15" customHeight="1" thickBot="1" x14ac:dyDescent="0.25">
      <c r="A5" s="402"/>
      <c r="B5" s="409"/>
      <c r="C5" s="410"/>
      <c r="D5" s="410"/>
      <c r="E5" s="410"/>
      <c r="F5" s="410"/>
      <c r="G5" s="410"/>
      <c r="H5" s="410"/>
      <c r="I5" s="410"/>
      <c r="J5" s="410"/>
      <c r="K5" s="410"/>
      <c r="L5" s="410"/>
      <c r="M5" s="411"/>
    </row>
    <row r="6" spans="1:36" ht="28.5" x14ac:dyDescent="0.2">
      <c r="A6" s="184" t="s">
        <v>42</v>
      </c>
      <c r="B6" s="185" t="s">
        <v>43</v>
      </c>
      <c r="C6" s="186" t="s">
        <v>44</v>
      </c>
      <c r="D6" s="186" t="s">
        <v>45</v>
      </c>
      <c r="E6" s="186" t="s">
        <v>14</v>
      </c>
      <c r="F6" s="186" t="s">
        <v>46</v>
      </c>
      <c r="G6" s="186" t="s">
        <v>14</v>
      </c>
      <c r="H6" s="186" t="s">
        <v>46</v>
      </c>
      <c r="I6" s="186" t="s">
        <v>14</v>
      </c>
      <c r="J6" s="186" t="s">
        <v>46</v>
      </c>
      <c r="K6" s="186" t="s">
        <v>14</v>
      </c>
      <c r="L6" s="186" t="s">
        <v>46</v>
      </c>
      <c r="M6" s="190" t="s">
        <v>163</v>
      </c>
    </row>
    <row r="7" spans="1:36" s="111" customFormat="1" x14ac:dyDescent="0.25">
      <c r="A7" s="108">
        <v>1</v>
      </c>
      <c r="B7" s="182">
        <v>123</v>
      </c>
      <c r="C7" s="108" t="s">
        <v>176</v>
      </c>
      <c r="D7" s="108" t="s">
        <v>177</v>
      </c>
      <c r="E7" s="109">
        <v>31787</v>
      </c>
      <c r="F7" s="110">
        <v>20</v>
      </c>
      <c r="G7" s="109">
        <v>32874</v>
      </c>
      <c r="H7" s="110">
        <v>40</v>
      </c>
      <c r="I7" s="109">
        <v>40909</v>
      </c>
      <c r="J7" s="110">
        <v>80</v>
      </c>
      <c r="K7" s="109"/>
      <c r="L7" s="110"/>
      <c r="M7" s="110" t="s">
        <v>13</v>
      </c>
      <c r="N7" s="205"/>
      <c r="O7" s="205"/>
      <c r="P7" s="205"/>
      <c r="Q7" s="205"/>
      <c r="R7" s="205"/>
      <c r="S7" s="206"/>
      <c r="T7" s="205"/>
      <c r="U7" s="205"/>
      <c r="V7" s="205"/>
      <c r="W7" s="205"/>
      <c r="X7" s="205"/>
      <c r="Y7" s="205"/>
      <c r="Z7" s="205"/>
      <c r="AA7" s="205"/>
      <c r="AB7" s="205"/>
      <c r="AC7" s="205"/>
      <c r="AD7" s="205"/>
      <c r="AE7" s="205"/>
      <c r="AF7" s="205"/>
      <c r="AG7" s="205"/>
      <c r="AH7" s="205"/>
      <c r="AI7" s="205"/>
      <c r="AJ7" s="205"/>
    </row>
    <row r="8" spans="1:36" s="111" customFormat="1" x14ac:dyDescent="0.25">
      <c r="A8" s="108">
        <v>2</v>
      </c>
      <c r="B8" s="182"/>
      <c r="C8" s="108"/>
      <c r="D8" s="108"/>
      <c r="E8" s="109">
        <v>31787</v>
      </c>
      <c r="F8" s="110">
        <v>20</v>
      </c>
      <c r="G8" s="109">
        <v>32874</v>
      </c>
      <c r="H8" s="110">
        <v>30</v>
      </c>
      <c r="I8" s="109">
        <v>37257</v>
      </c>
      <c r="J8" s="110">
        <v>60</v>
      </c>
      <c r="K8" s="109">
        <v>40909</v>
      </c>
      <c r="L8" s="110">
        <v>120</v>
      </c>
      <c r="M8" s="110" t="s">
        <v>13</v>
      </c>
      <c r="N8" s="205"/>
      <c r="O8" s="205"/>
      <c r="P8" s="205"/>
      <c r="Q8" s="205"/>
      <c r="R8" s="205"/>
      <c r="S8" s="206"/>
      <c r="T8" s="205"/>
      <c r="U8" s="205"/>
      <c r="V8" s="205"/>
      <c r="W8" s="205"/>
      <c r="X8" s="205"/>
      <c r="Y8" s="205"/>
      <c r="Z8" s="205"/>
      <c r="AA8" s="205"/>
      <c r="AB8" s="205"/>
      <c r="AC8" s="205"/>
      <c r="AD8" s="205"/>
      <c r="AE8" s="205"/>
      <c r="AF8" s="205"/>
      <c r="AG8" s="205"/>
      <c r="AH8" s="205"/>
      <c r="AI8" s="205"/>
      <c r="AJ8" s="205"/>
    </row>
    <row r="9" spans="1:36" s="111" customFormat="1" x14ac:dyDescent="0.25">
      <c r="A9" s="108">
        <v>3</v>
      </c>
      <c r="B9" s="182"/>
      <c r="C9" s="112"/>
      <c r="D9" s="108"/>
      <c r="E9" s="109">
        <v>34700</v>
      </c>
      <c r="F9" s="110">
        <v>30</v>
      </c>
      <c r="G9" s="109">
        <v>37622</v>
      </c>
      <c r="H9" s="110">
        <v>60</v>
      </c>
      <c r="I9" s="109">
        <v>40909</v>
      </c>
      <c r="J9" s="110">
        <v>120</v>
      </c>
      <c r="K9" s="109" t="s">
        <v>47</v>
      </c>
      <c r="L9" s="110">
        <v>0</v>
      </c>
      <c r="M9" s="110" t="s">
        <v>13</v>
      </c>
      <c r="N9" s="205"/>
      <c r="O9" s="205"/>
      <c r="P9" s="205"/>
      <c r="Q9" s="205"/>
      <c r="R9" s="205"/>
      <c r="S9" s="206"/>
      <c r="T9" s="205"/>
      <c r="U9" s="205"/>
      <c r="V9" s="205"/>
      <c r="W9" s="205"/>
      <c r="X9" s="205"/>
      <c r="Y9" s="205"/>
      <c r="Z9" s="205"/>
      <c r="AA9" s="205"/>
      <c r="AB9" s="205"/>
      <c r="AC9" s="205"/>
      <c r="AD9" s="205"/>
      <c r="AE9" s="205"/>
      <c r="AF9" s="205"/>
      <c r="AG9" s="205"/>
      <c r="AH9" s="205"/>
      <c r="AI9" s="205"/>
      <c r="AJ9" s="205"/>
    </row>
    <row r="10" spans="1:36" s="111" customFormat="1" x14ac:dyDescent="0.2">
      <c r="A10" s="108">
        <v>4</v>
      </c>
      <c r="B10" s="182"/>
      <c r="C10" s="108"/>
      <c r="D10" s="108"/>
      <c r="E10" s="109">
        <v>32152</v>
      </c>
      <c r="F10" s="110">
        <v>20</v>
      </c>
      <c r="G10" s="109">
        <v>32874</v>
      </c>
      <c r="H10" s="110">
        <v>30</v>
      </c>
      <c r="I10" s="109">
        <v>39814</v>
      </c>
      <c r="J10" s="110">
        <v>60</v>
      </c>
      <c r="K10" s="109">
        <v>40909</v>
      </c>
      <c r="L10" s="110">
        <v>120</v>
      </c>
      <c r="M10" s="110" t="s">
        <v>13</v>
      </c>
      <c r="N10" s="205"/>
      <c r="O10" s="205"/>
      <c r="P10" s="205"/>
      <c r="Q10" s="205"/>
      <c r="R10" s="180">
        <v>29992</v>
      </c>
      <c r="S10" s="207"/>
      <c r="T10" s="205"/>
      <c r="U10" s="205"/>
      <c r="V10" s="205"/>
      <c r="W10" s="205"/>
      <c r="X10" s="205"/>
      <c r="Y10" s="205"/>
      <c r="Z10" s="205"/>
      <c r="AA10" s="205"/>
      <c r="AB10" s="205"/>
      <c r="AC10" s="205"/>
      <c r="AD10" s="205"/>
      <c r="AE10" s="205"/>
      <c r="AF10" s="205"/>
      <c r="AG10" s="205"/>
      <c r="AH10" s="205"/>
      <c r="AI10" s="205"/>
      <c r="AJ10" s="205"/>
    </row>
    <row r="11" spans="1:36" s="111" customFormat="1" x14ac:dyDescent="0.2">
      <c r="A11" s="108">
        <v>5</v>
      </c>
      <c r="B11" s="182"/>
      <c r="C11" s="108"/>
      <c r="D11" s="108"/>
      <c r="E11" s="109">
        <v>39083</v>
      </c>
      <c r="F11" s="110">
        <v>60</v>
      </c>
      <c r="G11" s="109">
        <v>40909</v>
      </c>
      <c r="H11" s="110">
        <v>120</v>
      </c>
      <c r="I11" s="109" t="s">
        <v>47</v>
      </c>
      <c r="J11" s="110">
        <v>0</v>
      </c>
      <c r="K11" s="109" t="s">
        <v>47</v>
      </c>
      <c r="L11" s="110">
        <v>0</v>
      </c>
      <c r="M11" s="110" t="s">
        <v>13</v>
      </c>
      <c r="N11" s="205"/>
      <c r="O11" s="205"/>
      <c r="P11" s="205"/>
      <c r="Q11" s="205"/>
      <c r="R11" s="180">
        <v>30326</v>
      </c>
      <c r="S11" s="207"/>
      <c r="T11" s="205"/>
      <c r="U11" s="205"/>
      <c r="V11" s="205"/>
      <c r="W11" s="205"/>
      <c r="X11" s="205"/>
      <c r="Y11" s="205"/>
      <c r="Z11" s="205"/>
      <c r="AA11" s="205"/>
      <c r="AB11" s="205"/>
      <c r="AC11" s="205"/>
      <c r="AD11" s="205"/>
      <c r="AE11" s="205"/>
      <c r="AF11" s="205"/>
      <c r="AG11" s="205"/>
      <c r="AH11" s="205"/>
      <c r="AI11" s="205"/>
      <c r="AJ11" s="205"/>
    </row>
    <row r="12" spans="1:36" s="111" customFormat="1" x14ac:dyDescent="0.2">
      <c r="A12" s="108">
        <v>6</v>
      </c>
      <c r="B12" s="182"/>
      <c r="C12" s="108"/>
      <c r="D12" s="108"/>
      <c r="E12" s="109">
        <v>36526</v>
      </c>
      <c r="F12" s="110">
        <v>30</v>
      </c>
      <c r="G12" s="109">
        <v>40909</v>
      </c>
      <c r="H12" s="110">
        <v>120</v>
      </c>
      <c r="I12" s="109" t="s">
        <v>47</v>
      </c>
      <c r="J12" s="110">
        <v>0</v>
      </c>
      <c r="K12" s="109" t="s">
        <v>47</v>
      </c>
      <c r="L12" s="110">
        <v>0</v>
      </c>
      <c r="M12" s="110" t="s">
        <v>13</v>
      </c>
      <c r="N12" s="205"/>
      <c r="O12" s="205"/>
      <c r="P12" s="205"/>
      <c r="Q12" s="205"/>
      <c r="R12" s="180">
        <v>30691</v>
      </c>
      <c r="S12" s="207"/>
      <c r="T12" s="205"/>
      <c r="U12" s="205"/>
      <c r="V12" s="205"/>
      <c r="W12" s="205"/>
      <c r="X12" s="205"/>
      <c r="Y12" s="205"/>
      <c r="Z12" s="205"/>
      <c r="AA12" s="205"/>
      <c r="AB12" s="205"/>
      <c r="AC12" s="205"/>
      <c r="AD12" s="205"/>
      <c r="AE12" s="205"/>
      <c r="AF12" s="205"/>
      <c r="AG12" s="205"/>
      <c r="AH12" s="205"/>
      <c r="AI12" s="205"/>
      <c r="AJ12" s="205"/>
    </row>
    <row r="13" spans="1:36" s="111" customFormat="1" x14ac:dyDescent="0.2">
      <c r="A13" s="108">
        <v>7</v>
      </c>
      <c r="B13" s="182"/>
      <c r="C13" s="108"/>
      <c r="D13" s="108"/>
      <c r="E13" s="109">
        <v>36526</v>
      </c>
      <c r="F13" s="110">
        <v>30</v>
      </c>
      <c r="G13" s="109">
        <v>40909</v>
      </c>
      <c r="H13" s="110">
        <v>120</v>
      </c>
      <c r="I13" s="109" t="s">
        <v>47</v>
      </c>
      <c r="J13" s="110">
        <v>0</v>
      </c>
      <c r="K13" s="109" t="s">
        <v>47</v>
      </c>
      <c r="L13" s="110">
        <v>0</v>
      </c>
      <c r="M13" s="110" t="s">
        <v>13</v>
      </c>
      <c r="N13" s="205"/>
      <c r="O13" s="205"/>
      <c r="P13" s="205"/>
      <c r="Q13" s="205"/>
      <c r="R13" s="180">
        <v>31057</v>
      </c>
      <c r="S13" s="207"/>
      <c r="T13" s="205"/>
      <c r="U13" s="205"/>
      <c r="V13" s="205"/>
      <c r="W13" s="205"/>
      <c r="X13" s="205"/>
      <c r="Y13" s="205"/>
      <c r="Z13" s="205"/>
      <c r="AA13" s="205"/>
      <c r="AB13" s="205"/>
      <c r="AC13" s="205"/>
      <c r="AD13" s="205"/>
      <c r="AE13" s="205"/>
      <c r="AF13" s="205"/>
      <c r="AG13" s="205"/>
      <c r="AH13" s="205"/>
      <c r="AI13" s="205"/>
      <c r="AJ13" s="205"/>
    </row>
    <row r="14" spans="1:36" s="111" customFormat="1" x14ac:dyDescent="0.2">
      <c r="A14" s="108">
        <v>8</v>
      </c>
      <c r="B14" s="182"/>
      <c r="C14" s="108"/>
      <c r="D14" s="108"/>
      <c r="E14" s="109">
        <v>35796</v>
      </c>
      <c r="F14" s="110">
        <v>30</v>
      </c>
      <c r="G14" s="109">
        <v>40909</v>
      </c>
      <c r="H14" s="110">
        <v>120</v>
      </c>
      <c r="I14" s="109" t="s">
        <v>47</v>
      </c>
      <c r="J14" s="110">
        <v>0</v>
      </c>
      <c r="K14" s="109" t="s">
        <v>47</v>
      </c>
      <c r="L14" s="110">
        <v>0</v>
      </c>
      <c r="M14" s="110" t="s">
        <v>13</v>
      </c>
      <c r="N14" s="205"/>
      <c r="O14" s="205"/>
      <c r="P14" s="205"/>
      <c r="Q14" s="205"/>
      <c r="R14" s="180">
        <v>31422</v>
      </c>
      <c r="S14" s="207"/>
      <c r="T14" s="205"/>
      <c r="U14" s="205"/>
      <c r="V14" s="205"/>
      <c r="W14" s="205"/>
      <c r="X14" s="205"/>
      <c r="Y14" s="205"/>
      <c r="Z14" s="205"/>
      <c r="AA14" s="205"/>
      <c r="AB14" s="205"/>
      <c r="AC14" s="205"/>
      <c r="AD14" s="205"/>
      <c r="AE14" s="205"/>
      <c r="AF14" s="205"/>
      <c r="AG14" s="205"/>
      <c r="AH14" s="205"/>
      <c r="AI14" s="205"/>
      <c r="AJ14" s="205"/>
    </row>
    <row r="15" spans="1:36" s="111" customFormat="1" x14ac:dyDescent="0.2">
      <c r="A15" s="108">
        <v>9</v>
      </c>
      <c r="B15" s="182"/>
      <c r="C15" s="108"/>
      <c r="D15" s="108"/>
      <c r="E15" s="109">
        <v>33604</v>
      </c>
      <c r="F15" s="110">
        <v>30</v>
      </c>
      <c r="G15" s="109">
        <v>40909</v>
      </c>
      <c r="H15" s="110">
        <v>120</v>
      </c>
      <c r="I15" s="109" t="s">
        <v>47</v>
      </c>
      <c r="J15" s="110">
        <v>0</v>
      </c>
      <c r="K15" s="109" t="s">
        <v>47</v>
      </c>
      <c r="L15" s="110">
        <v>0</v>
      </c>
      <c r="M15" s="110" t="s">
        <v>13</v>
      </c>
      <c r="N15" s="205"/>
      <c r="O15" s="205"/>
      <c r="P15" s="205"/>
      <c r="Q15" s="205"/>
      <c r="R15" s="180">
        <v>31787</v>
      </c>
      <c r="S15" s="207"/>
      <c r="T15" s="205"/>
      <c r="U15" s="205"/>
      <c r="V15" s="205"/>
      <c r="W15" s="205"/>
      <c r="X15" s="205"/>
      <c r="Y15" s="205"/>
      <c r="Z15" s="205"/>
      <c r="AA15" s="205"/>
      <c r="AB15" s="205"/>
      <c r="AC15" s="205"/>
      <c r="AD15" s="205"/>
      <c r="AE15" s="205"/>
      <c r="AF15" s="205"/>
      <c r="AG15" s="205"/>
      <c r="AH15" s="205"/>
      <c r="AI15" s="205"/>
      <c r="AJ15" s="205"/>
    </row>
    <row r="16" spans="1:36" s="111" customFormat="1" x14ac:dyDescent="0.2">
      <c r="A16" s="108">
        <v>10</v>
      </c>
      <c r="B16" s="182"/>
      <c r="C16" s="108"/>
      <c r="D16" s="108"/>
      <c r="E16" s="109">
        <v>37257</v>
      </c>
      <c r="F16" s="110">
        <v>30</v>
      </c>
      <c r="G16" s="109">
        <v>40909</v>
      </c>
      <c r="H16" s="110">
        <v>120</v>
      </c>
      <c r="I16" s="109" t="s">
        <v>47</v>
      </c>
      <c r="J16" s="110">
        <v>0</v>
      </c>
      <c r="K16" s="109" t="s">
        <v>47</v>
      </c>
      <c r="L16" s="110">
        <v>0</v>
      </c>
      <c r="M16" s="110" t="s">
        <v>13</v>
      </c>
      <c r="N16" s="205"/>
      <c r="O16" s="205"/>
      <c r="P16" s="205"/>
      <c r="Q16" s="205"/>
      <c r="R16" s="180">
        <v>32152</v>
      </c>
      <c r="S16" s="207"/>
      <c r="T16" s="205"/>
      <c r="U16" s="205"/>
      <c r="V16" s="205"/>
      <c r="W16" s="205"/>
      <c r="X16" s="205"/>
      <c r="Y16" s="205"/>
      <c r="Z16" s="205"/>
      <c r="AA16" s="205"/>
      <c r="AB16" s="205"/>
      <c r="AC16" s="205"/>
      <c r="AD16" s="205"/>
      <c r="AE16" s="205"/>
      <c r="AF16" s="205"/>
      <c r="AG16" s="205"/>
      <c r="AH16" s="205"/>
      <c r="AI16" s="205"/>
      <c r="AJ16" s="205"/>
    </row>
    <row r="17" spans="1:36" s="111" customFormat="1" x14ac:dyDescent="0.2">
      <c r="A17" s="108">
        <v>11</v>
      </c>
      <c r="B17" s="182"/>
      <c r="C17" s="108"/>
      <c r="D17" s="108"/>
      <c r="E17" s="109">
        <v>39083</v>
      </c>
      <c r="F17" s="110">
        <v>30</v>
      </c>
      <c r="G17" s="109">
        <v>40909</v>
      </c>
      <c r="H17" s="110">
        <v>120</v>
      </c>
      <c r="I17" s="109" t="s">
        <v>47</v>
      </c>
      <c r="J17" s="110">
        <v>0</v>
      </c>
      <c r="K17" s="109" t="s">
        <v>47</v>
      </c>
      <c r="L17" s="110">
        <v>0</v>
      </c>
      <c r="M17" s="110" t="s">
        <v>13</v>
      </c>
      <c r="N17" s="205"/>
      <c r="O17" s="205"/>
      <c r="P17" s="205"/>
      <c r="Q17" s="205"/>
      <c r="R17" s="180">
        <v>32518</v>
      </c>
      <c r="S17" s="207"/>
      <c r="T17" s="205"/>
      <c r="U17" s="205"/>
      <c r="V17" s="205"/>
      <c r="W17" s="205"/>
      <c r="X17" s="205"/>
      <c r="Y17" s="205"/>
      <c r="Z17" s="205"/>
      <c r="AA17" s="205"/>
      <c r="AB17" s="205"/>
      <c r="AC17" s="205"/>
      <c r="AD17" s="205"/>
      <c r="AE17" s="205"/>
      <c r="AF17" s="205"/>
      <c r="AG17" s="205"/>
      <c r="AH17" s="205"/>
      <c r="AI17" s="205"/>
      <c r="AJ17" s="205"/>
    </row>
    <row r="18" spans="1:36" s="111" customFormat="1" x14ac:dyDescent="0.2">
      <c r="A18" s="108">
        <v>12</v>
      </c>
      <c r="B18" s="182"/>
      <c r="C18" s="108"/>
      <c r="D18" s="108"/>
      <c r="E18" s="109">
        <v>39083</v>
      </c>
      <c r="F18" s="110">
        <v>30</v>
      </c>
      <c r="G18" s="109">
        <v>40909</v>
      </c>
      <c r="H18" s="110">
        <v>120</v>
      </c>
      <c r="I18" s="109" t="s">
        <v>47</v>
      </c>
      <c r="J18" s="110">
        <v>0</v>
      </c>
      <c r="K18" s="109" t="s">
        <v>47</v>
      </c>
      <c r="L18" s="110">
        <v>0</v>
      </c>
      <c r="M18" s="110" t="s">
        <v>13</v>
      </c>
      <c r="N18" s="205"/>
      <c r="O18" s="205"/>
      <c r="P18" s="205"/>
      <c r="Q18" s="205"/>
      <c r="R18" s="180">
        <v>32874</v>
      </c>
      <c r="S18" s="207"/>
      <c r="T18" s="205"/>
      <c r="U18" s="205"/>
      <c r="V18" s="205"/>
      <c r="W18" s="205"/>
      <c r="X18" s="205"/>
      <c r="Y18" s="205"/>
      <c r="Z18" s="205"/>
      <c r="AA18" s="205"/>
      <c r="AB18" s="205"/>
      <c r="AC18" s="205"/>
      <c r="AD18" s="205"/>
      <c r="AE18" s="205"/>
      <c r="AF18" s="205"/>
      <c r="AG18" s="205"/>
      <c r="AH18" s="205"/>
      <c r="AI18" s="205"/>
      <c r="AJ18" s="205"/>
    </row>
    <row r="19" spans="1:36" s="111" customFormat="1" x14ac:dyDescent="0.2">
      <c r="A19" s="108">
        <v>13</v>
      </c>
      <c r="B19" s="182"/>
      <c r="C19" s="108"/>
      <c r="D19" s="108"/>
      <c r="E19" s="109">
        <v>37257</v>
      </c>
      <c r="F19" s="110">
        <v>30</v>
      </c>
      <c r="G19" s="109">
        <v>40909</v>
      </c>
      <c r="H19" s="110">
        <v>120</v>
      </c>
      <c r="I19" s="109" t="s">
        <v>47</v>
      </c>
      <c r="J19" s="110">
        <v>0</v>
      </c>
      <c r="K19" s="109" t="s">
        <v>47</v>
      </c>
      <c r="L19" s="110">
        <v>0</v>
      </c>
      <c r="M19" s="110" t="s">
        <v>13</v>
      </c>
      <c r="N19" s="205"/>
      <c r="O19" s="205"/>
      <c r="P19" s="205"/>
      <c r="Q19" s="205"/>
      <c r="R19" s="180">
        <v>33239</v>
      </c>
      <c r="S19" s="207"/>
      <c r="T19" s="205"/>
      <c r="U19" s="205"/>
      <c r="V19" s="205"/>
      <c r="W19" s="205"/>
      <c r="X19" s="205"/>
      <c r="Y19" s="205"/>
      <c r="Z19" s="205"/>
      <c r="AA19" s="205"/>
      <c r="AB19" s="205"/>
      <c r="AC19" s="205"/>
      <c r="AD19" s="205"/>
      <c r="AE19" s="205"/>
      <c r="AF19" s="205"/>
      <c r="AG19" s="205"/>
      <c r="AH19" s="205"/>
      <c r="AI19" s="205"/>
      <c r="AJ19" s="205"/>
    </row>
    <row r="20" spans="1:36" s="111" customFormat="1" x14ac:dyDescent="0.2">
      <c r="A20" s="108">
        <v>14</v>
      </c>
      <c r="B20" s="182"/>
      <c r="C20" s="108"/>
      <c r="D20" s="108"/>
      <c r="E20" s="109">
        <v>40909</v>
      </c>
      <c r="F20" s="110">
        <v>120</v>
      </c>
      <c r="G20" s="109" t="s">
        <v>47</v>
      </c>
      <c r="H20" s="110">
        <v>0</v>
      </c>
      <c r="I20" s="109" t="s">
        <v>47</v>
      </c>
      <c r="J20" s="110">
        <v>0</v>
      </c>
      <c r="K20" s="109" t="s">
        <v>47</v>
      </c>
      <c r="L20" s="110">
        <v>0</v>
      </c>
      <c r="M20" s="110" t="s">
        <v>13</v>
      </c>
      <c r="N20" s="205"/>
      <c r="O20" s="205"/>
      <c r="P20" s="205"/>
      <c r="Q20" s="205"/>
      <c r="R20" s="180">
        <v>33604</v>
      </c>
      <c r="S20" s="207"/>
      <c r="T20" s="205"/>
      <c r="U20" s="205"/>
      <c r="V20" s="205"/>
      <c r="W20" s="205"/>
      <c r="X20" s="205"/>
      <c r="Y20" s="205"/>
      <c r="Z20" s="205"/>
      <c r="AA20" s="205"/>
      <c r="AB20" s="205"/>
      <c r="AC20" s="205"/>
      <c r="AD20" s="205"/>
      <c r="AE20" s="205"/>
      <c r="AF20" s="205"/>
      <c r="AG20" s="205"/>
      <c r="AH20" s="205"/>
      <c r="AI20" s="205"/>
      <c r="AJ20" s="205"/>
    </row>
    <row r="21" spans="1:36" s="111" customFormat="1" x14ac:dyDescent="0.2">
      <c r="A21" s="108">
        <v>15</v>
      </c>
      <c r="B21" s="182"/>
      <c r="C21" s="108"/>
      <c r="D21" s="108"/>
      <c r="E21" s="109">
        <v>35431</v>
      </c>
      <c r="F21" s="110">
        <v>30</v>
      </c>
      <c r="G21" s="109">
        <v>40909</v>
      </c>
      <c r="H21" s="110">
        <v>120</v>
      </c>
      <c r="I21" s="109" t="s">
        <v>47</v>
      </c>
      <c r="J21" s="110">
        <v>0</v>
      </c>
      <c r="K21" s="109" t="s">
        <v>47</v>
      </c>
      <c r="L21" s="110">
        <v>0</v>
      </c>
      <c r="M21" s="110" t="s">
        <v>13</v>
      </c>
      <c r="N21" s="205"/>
      <c r="O21" s="205"/>
      <c r="P21" s="205"/>
      <c r="Q21" s="205"/>
      <c r="R21" s="180">
        <v>33970</v>
      </c>
      <c r="S21" s="207"/>
      <c r="T21" s="205"/>
      <c r="U21" s="205"/>
      <c r="V21" s="205"/>
      <c r="W21" s="205"/>
      <c r="X21" s="205"/>
      <c r="Y21" s="205"/>
      <c r="Z21" s="205"/>
      <c r="AA21" s="205"/>
      <c r="AB21" s="205"/>
      <c r="AC21" s="205"/>
      <c r="AD21" s="205"/>
      <c r="AE21" s="205"/>
      <c r="AF21" s="205"/>
      <c r="AG21" s="205"/>
      <c r="AH21" s="205"/>
      <c r="AI21" s="205"/>
      <c r="AJ21" s="205"/>
    </row>
    <row r="22" spans="1:36" s="111" customFormat="1" x14ac:dyDescent="0.2">
      <c r="A22" s="108">
        <v>16</v>
      </c>
      <c r="B22" s="182"/>
      <c r="C22" s="108"/>
      <c r="D22" s="108"/>
      <c r="E22" s="109">
        <v>37257</v>
      </c>
      <c r="F22" s="110">
        <v>30</v>
      </c>
      <c r="G22" s="109">
        <v>40909</v>
      </c>
      <c r="H22" s="110">
        <v>120</v>
      </c>
      <c r="I22" s="109" t="s">
        <v>47</v>
      </c>
      <c r="J22" s="110">
        <v>0</v>
      </c>
      <c r="K22" s="109" t="s">
        <v>47</v>
      </c>
      <c r="L22" s="110">
        <v>0</v>
      </c>
      <c r="M22" s="110" t="s">
        <v>13</v>
      </c>
      <c r="N22" s="205"/>
      <c r="O22" s="205"/>
      <c r="P22" s="205"/>
      <c r="Q22" s="205"/>
      <c r="R22" s="180">
        <v>34335</v>
      </c>
      <c r="S22" s="207"/>
      <c r="T22" s="205"/>
      <c r="U22" s="205"/>
      <c r="V22" s="205"/>
      <c r="W22" s="205"/>
      <c r="X22" s="205"/>
      <c r="Y22" s="205"/>
      <c r="Z22" s="205"/>
      <c r="AA22" s="205"/>
      <c r="AB22" s="205"/>
      <c r="AC22" s="205"/>
      <c r="AD22" s="205"/>
      <c r="AE22" s="205"/>
      <c r="AF22" s="205"/>
      <c r="AG22" s="205"/>
      <c r="AH22" s="205"/>
      <c r="AI22" s="205"/>
      <c r="AJ22" s="205"/>
    </row>
    <row r="23" spans="1:36" s="111" customFormat="1" x14ac:dyDescent="0.2">
      <c r="A23" s="108">
        <v>17</v>
      </c>
      <c r="B23" s="182"/>
      <c r="C23" s="108"/>
      <c r="D23" s="108"/>
      <c r="E23" s="109">
        <v>36161</v>
      </c>
      <c r="F23" s="110">
        <v>30</v>
      </c>
      <c r="G23" s="109">
        <v>40909</v>
      </c>
      <c r="H23" s="110">
        <v>120</v>
      </c>
      <c r="I23" s="109" t="s">
        <v>47</v>
      </c>
      <c r="J23" s="110">
        <v>0</v>
      </c>
      <c r="K23" s="109" t="s">
        <v>47</v>
      </c>
      <c r="L23" s="110">
        <v>0</v>
      </c>
      <c r="M23" s="110" t="s">
        <v>13</v>
      </c>
      <c r="N23" s="205"/>
      <c r="O23" s="205"/>
      <c r="P23" s="205"/>
      <c r="Q23" s="205"/>
      <c r="R23" s="180">
        <v>34700</v>
      </c>
      <c r="S23" s="207"/>
      <c r="T23" s="205"/>
      <c r="U23" s="205"/>
      <c r="V23" s="205"/>
      <c r="W23" s="205"/>
      <c r="X23" s="205"/>
      <c r="Y23" s="205"/>
      <c r="Z23" s="205"/>
      <c r="AA23" s="205"/>
      <c r="AB23" s="205"/>
      <c r="AC23" s="205"/>
      <c r="AD23" s="205"/>
      <c r="AE23" s="205"/>
      <c r="AF23" s="205"/>
      <c r="AG23" s="205"/>
      <c r="AH23" s="205"/>
      <c r="AI23" s="205"/>
      <c r="AJ23" s="205"/>
    </row>
    <row r="24" spans="1:36" s="111" customFormat="1" x14ac:dyDescent="0.2">
      <c r="A24" s="108">
        <v>18</v>
      </c>
      <c r="B24" s="182"/>
      <c r="C24" s="108"/>
      <c r="D24" s="108"/>
      <c r="E24" s="109">
        <v>35431</v>
      </c>
      <c r="F24" s="110">
        <v>30</v>
      </c>
      <c r="G24" s="109">
        <v>40909</v>
      </c>
      <c r="H24" s="110">
        <v>60</v>
      </c>
      <c r="I24" s="109" t="s">
        <v>47</v>
      </c>
      <c r="J24" s="110">
        <v>0</v>
      </c>
      <c r="K24" s="109" t="s">
        <v>47</v>
      </c>
      <c r="L24" s="110">
        <v>0</v>
      </c>
      <c r="M24" s="110" t="s">
        <v>13</v>
      </c>
      <c r="N24" s="205"/>
      <c r="O24" s="205"/>
      <c r="P24" s="205"/>
      <c r="Q24" s="205"/>
      <c r="R24" s="180">
        <v>35065</v>
      </c>
      <c r="S24" s="207"/>
      <c r="T24" s="205"/>
      <c r="U24" s="205"/>
      <c r="V24" s="205"/>
      <c r="W24" s="205"/>
      <c r="X24" s="205"/>
      <c r="Y24" s="205"/>
      <c r="Z24" s="205"/>
      <c r="AA24" s="205"/>
      <c r="AB24" s="205"/>
      <c r="AC24" s="205"/>
      <c r="AD24" s="205"/>
      <c r="AE24" s="205"/>
      <c r="AF24" s="205"/>
      <c r="AG24" s="205"/>
      <c r="AH24" s="205"/>
      <c r="AI24" s="205"/>
      <c r="AJ24" s="205"/>
    </row>
    <row r="25" spans="1:36" s="111" customFormat="1" x14ac:dyDescent="0.2">
      <c r="A25" s="108">
        <v>19</v>
      </c>
      <c r="B25" s="182"/>
      <c r="C25" s="108"/>
      <c r="D25" s="108"/>
      <c r="E25" s="109">
        <v>37257</v>
      </c>
      <c r="F25" s="110">
        <v>30</v>
      </c>
      <c r="G25" s="109">
        <v>40909</v>
      </c>
      <c r="H25" s="110">
        <v>60</v>
      </c>
      <c r="I25" s="109" t="s">
        <v>47</v>
      </c>
      <c r="J25" s="110">
        <v>0</v>
      </c>
      <c r="K25" s="109" t="s">
        <v>47</v>
      </c>
      <c r="L25" s="110">
        <v>0</v>
      </c>
      <c r="M25" s="110" t="s">
        <v>13</v>
      </c>
      <c r="N25" s="205"/>
      <c r="O25" s="205"/>
      <c r="P25" s="205"/>
      <c r="Q25" s="205"/>
      <c r="R25" s="180">
        <v>35431</v>
      </c>
      <c r="S25" s="207"/>
      <c r="T25" s="205"/>
      <c r="U25" s="205"/>
      <c r="V25" s="205"/>
      <c r="W25" s="205"/>
      <c r="X25" s="205"/>
      <c r="Y25" s="205"/>
      <c r="Z25" s="205"/>
      <c r="AA25" s="205"/>
      <c r="AB25" s="205"/>
      <c r="AC25" s="205"/>
      <c r="AD25" s="205"/>
      <c r="AE25" s="205"/>
      <c r="AF25" s="205"/>
      <c r="AG25" s="205"/>
      <c r="AH25" s="205"/>
      <c r="AI25" s="205"/>
      <c r="AJ25" s="205"/>
    </row>
    <row r="26" spans="1:36" s="111" customFormat="1" x14ac:dyDescent="0.2">
      <c r="A26" s="108">
        <v>20</v>
      </c>
      <c r="B26" s="182"/>
      <c r="C26" s="108"/>
      <c r="D26" s="108"/>
      <c r="E26" s="109">
        <v>30691</v>
      </c>
      <c r="F26" s="110">
        <v>10</v>
      </c>
      <c r="G26" s="109">
        <v>32874</v>
      </c>
      <c r="H26" s="110">
        <v>15</v>
      </c>
      <c r="I26" s="109" t="s">
        <v>47</v>
      </c>
      <c r="J26" s="110">
        <v>0</v>
      </c>
      <c r="K26" s="109" t="s">
        <v>47</v>
      </c>
      <c r="L26" s="110">
        <v>0</v>
      </c>
      <c r="M26" s="110" t="s">
        <v>13</v>
      </c>
      <c r="N26" s="205"/>
      <c r="O26" s="205"/>
      <c r="P26" s="205"/>
      <c r="Q26" s="205"/>
      <c r="R26" s="180">
        <v>35796</v>
      </c>
      <c r="S26" s="207"/>
      <c r="T26" s="205"/>
      <c r="U26" s="205"/>
      <c r="V26" s="205"/>
      <c r="W26" s="205"/>
      <c r="X26" s="205"/>
      <c r="Y26" s="205"/>
      <c r="Z26" s="205"/>
      <c r="AA26" s="205"/>
      <c r="AB26" s="205"/>
      <c r="AC26" s="205"/>
      <c r="AD26" s="205"/>
      <c r="AE26" s="205"/>
      <c r="AF26" s="205"/>
      <c r="AG26" s="205"/>
      <c r="AH26" s="205"/>
      <c r="AI26" s="205"/>
      <c r="AJ26" s="205"/>
    </row>
    <row r="27" spans="1:36" s="111" customFormat="1" x14ac:dyDescent="0.2">
      <c r="A27" s="108">
        <v>21</v>
      </c>
      <c r="B27" s="182"/>
      <c r="C27" s="108"/>
      <c r="D27" s="108"/>
      <c r="E27" s="109">
        <v>31787</v>
      </c>
      <c r="F27" s="110">
        <v>10</v>
      </c>
      <c r="G27" s="109">
        <v>32874</v>
      </c>
      <c r="H27" s="110">
        <v>15</v>
      </c>
      <c r="I27" s="109" t="s">
        <v>47</v>
      </c>
      <c r="J27" s="110">
        <v>0</v>
      </c>
      <c r="K27" s="109" t="s">
        <v>47</v>
      </c>
      <c r="L27" s="110">
        <v>0</v>
      </c>
      <c r="M27" s="110" t="s">
        <v>13</v>
      </c>
      <c r="N27" s="205"/>
      <c r="O27" s="205"/>
      <c r="P27" s="205"/>
      <c r="Q27" s="205"/>
      <c r="R27" s="180">
        <v>36161</v>
      </c>
      <c r="S27" s="207"/>
      <c r="T27" s="205"/>
      <c r="U27" s="205"/>
      <c r="V27" s="205"/>
      <c r="W27" s="205"/>
      <c r="X27" s="205"/>
      <c r="Y27" s="205"/>
      <c r="Z27" s="205"/>
      <c r="AA27" s="205"/>
      <c r="AB27" s="205"/>
      <c r="AC27" s="205"/>
      <c r="AD27" s="205"/>
      <c r="AE27" s="205"/>
      <c r="AF27" s="205"/>
      <c r="AG27" s="205"/>
      <c r="AH27" s="205"/>
      <c r="AI27" s="205"/>
      <c r="AJ27" s="205"/>
    </row>
    <row r="28" spans="1:36" s="111" customFormat="1" x14ac:dyDescent="0.2">
      <c r="A28" s="108">
        <v>22</v>
      </c>
      <c r="B28" s="182"/>
      <c r="C28" s="108"/>
      <c r="D28" s="108"/>
      <c r="E28" s="109" t="s">
        <v>47</v>
      </c>
      <c r="F28" s="110">
        <v>20</v>
      </c>
      <c r="G28" s="109" t="s">
        <v>47</v>
      </c>
      <c r="H28" s="110">
        <v>30</v>
      </c>
      <c r="I28" s="109" t="s">
        <v>47</v>
      </c>
      <c r="J28" s="110">
        <v>0</v>
      </c>
      <c r="K28" s="109" t="s">
        <v>47</v>
      </c>
      <c r="L28" s="110">
        <v>0</v>
      </c>
      <c r="M28" s="110" t="s">
        <v>13</v>
      </c>
      <c r="N28" s="205"/>
      <c r="O28" s="205"/>
      <c r="P28" s="205"/>
      <c r="Q28" s="205"/>
      <c r="R28" s="180">
        <v>36526</v>
      </c>
      <c r="S28" s="207"/>
      <c r="T28" s="205"/>
      <c r="U28" s="205"/>
      <c r="V28" s="205"/>
      <c r="W28" s="205"/>
      <c r="X28" s="205"/>
      <c r="Y28" s="205"/>
      <c r="Z28" s="205"/>
      <c r="AA28" s="205"/>
      <c r="AB28" s="205"/>
      <c r="AC28" s="205"/>
      <c r="AD28" s="205"/>
      <c r="AE28" s="205"/>
      <c r="AF28" s="205"/>
      <c r="AG28" s="205"/>
      <c r="AH28" s="205"/>
      <c r="AI28" s="205"/>
      <c r="AJ28" s="205"/>
    </row>
    <row r="29" spans="1:36" s="111" customFormat="1" x14ac:dyDescent="0.2">
      <c r="A29" s="108">
        <v>23</v>
      </c>
      <c r="B29" s="182"/>
      <c r="C29" s="108"/>
      <c r="D29" s="108"/>
      <c r="E29" s="109" t="s">
        <v>47</v>
      </c>
      <c r="F29" s="110">
        <v>20</v>
      </c>
      <c r="G29" s="109" t="s">
        <v>47</v>
      </c>
      <c r="H29" s="110">
        <v>30</v>
      </c>
      <c r="I29" s="109" t="s">
        <v>47</v>
      </c>
      <c r="J29" s="110">
        <v>0</v>
      </c>
      <c r="K29" s="109" t="s">
        <v>47</v>
      </c>
      <c r="L29" s="110">
        <v>0</v>
      </c>
      <c r="M29" s="110" t="s">
        <v>13</v>
      </c>
      <c r="N29" s="205"/>
      <c r="O29" s="205"/>
      <c r="P29" s="205"/>
      <c r="Q29" s="205"/>
      <c r="R29" s="180">
        <v>36892</v>
      </c>
      <c r="S29" s="207"/>
      <c r="T29" s="205"/>
      <c r="U29" s="205"/>
      <c r="V29" s="205"/>
      <c r="W29" s="205"/>
      <c r="X29" s="205"/>
      <c r="Y29" s="205"/>
      <c r="Z29" s="205"/>
      <c r="AA29" s="205"/>
      <c r="AB29" s="205"/>
      <c r="AC29" s="205"/>
      <c r="AD29" s="205"/>
      <c r="AE29" s="205"/>
      <c r="AF29" s="205"/>
      <c r="AG29" s="205"/>
      <c r="AH29" s="205"/>
      <c r="AI29" s="205"/>
      <c r="AJ29" s="205"/>
    </row>
    <row r="30" spans="1:36" s="111" customFormat="1" x14ac:dyDescent="0.2">
      <c r="A30" s="108">
        <v>24</v>
      </c>
      <c r="B30" s="182"/>
      <c r="C30" s="108"/>
      <c r="D30" s="108"/>
      <c r="E30" s="109">
        <v>41640</v>
      </c>
      <c r="F30" s="110">
        <v>30</v>
      </c>
      <c r="G30" s="109" t="s">
        <v>47</v>
      </c>
      <c r="H30" s="110">
        <v>0</v>
      </c>
      <c r="I30" s="109" t="s">
        <v>47</v>
      </c>
      <c r="J30" s="110">
        <v>0</v>
      </c>
      <c r="K30" s="109" t="s">
        <v>47</v>
      </c>
      <c r="L30" s="110">
        <v>0</v>
      </c>
      <c r="M30" s="110" t="s">
        <v>13</v>
      </c>
      <c r="N30" s="205"/>
      <c r="O30" s="205"/>
      <c r="P30" s="205"/>
      <c r="Q30" s="205"/>
      <c r="R30" s="180">
        <v>37257</v>
      </c>
      <c r="S30" s="207"/>
      <c r="T30" s="205"/>
      <c r="U30" s="205"/>
      <c r="V30" s="205"/>
      <c r="W30" s="205"/>
      <c r="X30" s="205"/>
      <c r="Y30" s="205"/>
      <c r="Z30" s="205"/>
      <c r="AA30" s="205"/>
      <c r="AB30" s="205"/>
      <c r="AC30" s="205"/>
      <c r="AD30" s="205"/>
      <c r="AE30" s="205"/>
      <c r="AF30" s="205"/>
      <c r="AG30" s="205"/>
      <c r="AH30" s="205"/>
      <c r="AI30" s="205"/>
      <c r="AJ30" s="205"/>
    </row>
    <row r="31" spans="1:36" s="111" customFormat="1" x14ac:dyDescent="0.2">
      <c r="A31" s="108">
        <v>25</v>
      </c>
      <c r="B31" s="182"/>
      <c r="C31" s="108"/>
      <c r="D31" s="108"/>
      <c r="E31" s="109" t="s">
        <v>47</v>
      </c>
      <c r="F31" s="110">
        <v>20</v>
      </c>
      <c r="G31" s="109" t="s">
        <v>47</v>
      </c>
      <c r="H31" s="110">
        <v>30</v>
      </c>
      <c r="I31" s="109" t="s">
        <v>47</v>
      </c>
      <c r="J31" s="110">
        <v>0</v>
      </c>
      <c r="K31" s="109" t="s">
        <v>47</v>
      </c>
      <c r="L31" s="110">
        <v>0</v>
      </c>
      <c r="M31" s="110" t="s">
        <v>13</v>
      </c>
      <c r="N31" s="205"/>
      <c r="O31" s="205"/>
      <c r="P31" s="205"/>
      <c r="Q31" s="205"/>
      <c r="R31" s="180">
        <v>37622</v>
      </c>
      <c r="S31" s="207"/>
      <c r="T31" s="205"/>
      <c r="U31" s="205"/>
      <c r="V31" s="205"/>
      <c r="W31" s="205"/>
      <c r="X31" s="205"/>
      <c r="Y31" s="205"/>
      <c r="Z31" s="205"/>
      <c r="AA31" s="205"/>
      <c r="AB31" s="205"/>
      <c r="AC31" s="205"/>
      <c r="AD31" s="205"/>
      <c r="AE31" s="205"/>
      <c r="AF31" s="205"/>
      <c r="AG31" s="205"/>
      <c r="AH31" s="205"/>
      <c r="AI31" s="205"/>
      <c r="AJ31" s="205"/>
    </row>
    <row r="32" spans="1:36" s="111" customFormat="1" x14ac:dyDescent="0.2">
      <c r="A32" s="108">
        <v>26</v>
      </c>
      <c r="B32" s="182"/>
      <c r="C32" s="108"/>
      <c r="D32" s="108"/>
      <c r="E32" s="109" t="s">
        <v>47</v>
      </c>
      <c r="F32" s="110">
        <v>20</v>
      </c>
      <c r="G32" s="109" t="s">
        <v>47</v>
      </c>
      <c r="H32" s="110">
        <v>30</v>
      </c>
      <c r="I32" s="109" t="s">
        <v>47</v>
      </c>
      <c r="J32" s="110">
        <v>0</v>
      </c>
      <c r="K32" s="109" t="s">
        <v>47</v>
      </c>
      <c r="L32" s="110">
        <v>0</v>
      </c>
      <c r="M32" s="110" t="s">
        <v>13</v>
      </c>
      <c r="N32" s="205"/>
      <c r="O32" s="205"/>
      <c r="P32" s="205"/>
      <c r="Q32" s="205"/>
      <c r="R32" s="180">
        <v>37987</v>
      </c>
      <c r="S32" s="207"/>
      <c r="T32" s="205"/>
      <c r="U32" s="205"/>
      <c r="V32" s="205"/>
      <c r="W32" s="205"/>
      <c r="X32" s="205"/>
      <c r="Y32" s="205"/>
      <c r="Z32" s="205"/>
      <c r="AA32" s="205"/>
      <c r="AB32" s="205"/>
      <c r="AC32" s="205"/>
      <c r="AD32" s="205"/>
      <c r="AE32" s="205"/>
      <c r="AF32" s="205"/>
      <c r="AG32" s="205"/>
      <c r="AH32" s="205"/>
      <c r="AI32" s="205"/>
      <c r="AJ32" s="205"/>
    </row>
    <row r="33" spans="1:36" s="111" customFormat="1" x14ac:dyDescent="0.2">
      <c r="A33" s="108">
        <v>27</v>
      </c>
      <c r="B33" s="182"/>
      <c r="C33" s="108"/>
      <c r="D33" s="108"/>
      <c r="E33" s="109" t="s">
        <v>47</v>
      </c>
      <c r="F33" s="110">
        <v>20</v>
      </c>
      <c r="G33" s="109" t="s">
        <v>47</v>
      </c>
      <c r="H33" s="110">
        <v>30</v>
      </c>
      <c r="I33" s="109" t="s">
        <v>47</v>
      </c>
      <c r="J33" s="110">
        <v>0</v>
      </c>
      <c r="K33" s="109" t="s">
        <v>47</v>
      </c>
      <c r="L33" s="110">
        <v>0</v>
      </c>
      <c r="M33" s="110" t="s">
        <v>13</v>
      </c>
      <c r="N33" s="205"/>
      <c r="O33" s="205"/>
      <c r="P33" s="205"/>
      <c r="Q33" s="205"/>
      <c r="R33" s="180">
        <v>38353</v>
      </c>
      <c r="S33" s="207"/>
      <c r="T33" s="205"/>
      <c r="U33" s="205"/>
      <c r="V33" s="205"/>
      <c r="W33" s="205"/>
      <c r="X33" s="205"/>
      <c r="Y33" s="205"/>
      <c r="Z33" s="205"/>
      <c r="AA33" s="205"/>
      <c r="AB33" s="205"/>
      <c r="AC33" s="205"/>
      <c r="AD33" s="205"/>
      <c r="AE33" s="205"/>
      <c r="AF33" s="205"/>
      <c r="AG33" s="205"/>
      <c r="AH33" s="205"/>
      <c r="AI33" s="205"/>
      <c r="AJ33" s="205"/>
    </row>
    <row r="34" spans="1:36" s="111" customFormat="1" x14ac:dyDescent="0.2">
      <c r="A34" s="108">
        <v>28</v>
      </c>
      <c r="B34" s="182"/>
      <c r="C34" s="108"/>
      <c r="D34" s="108"/>
      <c r="E34" s="109" t="s">
        <v>47</v>
      </c>
      <c r="F34" s="110">
        <v>20</v>
      </c>
      <c r="G34" s="109" t="s">
        <v>47</v>
      </c>
      <c r="H34" s="110">
        <v>30</v>
      </c>
      <c r="I34" s="109" t="s">
        <v>47</v>
      </c>
      <c r="J34" s="110">
        <v>0</v>
      </c>
      <c r="K34" s="109" t="s">
        <v>47</v>
      </c>
      <c r="L34" s="110">
        <v>0</v>
      </c>
      <c r="M34" s="110" t="s">
        <v>13</v>
      </c>
      <c r="N34" s="205"/>
      <c r="O34" s="205"/>
      <c r="P34" s="205"/>
      <c r="Q34" s="205"/>
      <c r="R34" s="180">
        <v>38718</v>
      </c>
      <c r="S34" s="207"/>
      <c r="T34" s="205"/>
      <c r="U34" s="205"/>
      <c r="V34" s="205"/>
      <c r="W34" s="205"/>
      <c r="X34" s="205"/>
      <c r="Y34" s="205"/>
      <c r="Z34" s="205"/>
      <c r="AA34" s="205"/>
      <c r="AB34" s="205"/>
      <c r="AC34" s="205"/>
      <c r="AD34" s="205"/>
      <c r="AE34" s="205"/>
      <c r="AF34" s="205"/>
      <c r="AG34" s="205"/>
      <c r="AH34" s="205"/>
      <c r="AI34" s="205"/>
      <c r="AJ34" s="205"/>
    </row>
    <row r="35" spans="1:36" s="111" customFormat="1" x14ac:dyDescent="0.2">
      <c r="A35" s="108">
        <v>29</v>
      </c>
      <c r="B35" s="182"/>
      <c r="C35" s="108"/>
      <c r="D35" s="108"/>
      <c r="E35" s="109" t="s">
        <v>47</v>
      </c>
      <c r="F35" s="110">
        <v>20</v>
      </c>
      <c r="G35" s="109" t="s">
        <v>47</v>
      </c>
      <c r="H35" s="110">
        <v>30</v>
      </c>
      <c r="I35" s="109" t="s">
        <v>47</v>
      </c>
      <c r="J35" s="110">
        <v>0</v>
      </c>
      <c r="K35" s="109" t="s">
        <v>47</v>
      </c>
      <c r="L35" s="110">
        <v>0</v>
      </c>
      <c r="M35" s="110" t="s">
        <v>13</v>
      </c>
      <c r="N35" s="205"/>
      <c r="O35" s="205"/>
      <c r="P35" s="205"/>
      <c r="Q35" s="205"/>
      <c r="R35" s="180">
        <v>39083</v>
      </c>
      <c r="S35" s="207"/>
      <c r="T35" s="205"/>
      <c r="U35" s="205"/>
      <c r="V35" s="205"/>
      <c r="W35" s="205"/>
      <c r="X35" s="205"/>
      <c r="Y35" s="205"/>
      <c r="Z35" s="205"/>
      <c r="AA35" s="205"/>
      <c r="AB35" s="205"/>
      <c r="AC35" s="205"/>
      <c r="AD35" s="205"/>
      <c r="AE35" s="205"/>
      <c r="AF35" s="205"/>
      <c r="AG35" s="205"/>
      <c r="AH35" s="205"/>
      <c r="AI35" s="205"/>
      <c r="AJ35" s="205"/>
    </row>
    <row r="36" spans="1:36" s="111" customFormat="1" x14ac:dyDescent="0.2">
      <c r="A36" s="108">
        <v>30</v>
      </c>
      <c r="B36" s="182"/>
      <c r="C36" s="108"/>
      <c r="D36" s="108"/>
      <c r="E36" s="109" t="s">
        <v>47</v>
      </c>
      <c r="F36" s="110">
        <v>20</v>
      </c>
      <c r="G36" s="109" t="s">
        <v>47</v>
      </c>
      <c r="H36" s="110">
        <v>30</v>
      </c>
      <c r="I36" s="109" t="s">
        <v>47</v>
      </c>
      <c r="J36" s="110">
        <v>0</v>
      </c>
      <c r="K36" s="109" t="s">
        <v>47</v>
      </c>
      <c r="L36" s="110">
        <v>0</v>
      </c>
      <c r="M36" s="110" t="s">
        <v>13</v>
      </c>
      <c r="N36" s="205"/>
      <c r="O36" s="205"/>
      <c r="P36" s="205"/>
      <c r="Q36" s="205"/>
      <c r="R36" s="180">
        <v>39448</v>
      </c>
      <c r="S36" s="207"/>
      <c r="T36" s="205"/>
      <c r="U36" s="205"/>
      <c r="V36" s="205"/>
      <c r="W36" s="205"/>
      <c r="X36" s="205"/>
      <c r="Y36" s="205"/>
      <c r="Z36" s="205"/>
      <c r="AA36" s="205"/>
      <c r="AB36" s="205"/>
      <c r="AC36" s="205"/>
      <c r="AD36" s="205"/>
      <c r="AE36" s="205"/>
      <c r="AF36" s="205"/>
      <c r="AG36" s="205"/>
      <c r="AH36" s="205"/>
      <c r="AI36" s="205"/>
      <c r="AJ36" s="205"/>
    </row>
    <row r="37" spans="1:36" s="111" customFormat="1" x14ac:dyDescent="0.2">
      <c r="A37" s="108">
        <v>31</v>
      </c>
      <c r="B37" s="182"/>
      <c r="C37" s="108"/>
      <c r="D37" s="108"/>
      <c r="E37" s="109" t="s">
        <v>47</v>
      </c>
      <c r="F37" s="110">
        <v>20</v>
      </c>
      <c r="G37" s="109" t="s">
        <v>47</v>
      </c>
      <c r="H37" s="110">
        <v>30</v>
      </c>
      <c r="I37" s="109" t="s">
        <v>47</v>
      </c>
      <c r="J37" s="110">
        <v>0</v>
      </c>
      <c r="K37" s="109" t="s">
        <v>47</v>
      </c>
      <c r="L37" s="110">
        <v>0</v>
      </c>
      <c r="M37" s="110" t="s">
        <v>13</v>
      </c>
      <c r="N37" s="205"/>
      <c r="O37" s="205"/>
      <c r="P37" s="205"/>
      <c r="Q37" s="205"/>
      <c r="R37" s="180">
        <v>39814</v>
      </c>
      <c r="S37" s="207"/>
      <c r="T37" s="205"/>
      <c r="U37" s="205"/>
      <c r="V37" s="205"/>
      <c r="W37" s="205"/>
      <c r="X37" s="205"/>
      <c r="Y37" s="205"/>
      <c r="Z37" s="205"/>
      <c r="AA37" s="205"/>
      <c r="AB37" s="205"/>
      <c r="AC37" s="205"/>
      <c r="AD37" s="205"/>
      <c r="AE37" s="205"/>
      <c r="AF37" s="205"/>
      <c r="AG37" s="205"/>
      <c r="AH37" s="205"/>
      <c r="AI37" s="205"/>
      <c r="AJ37" s="205"/>
    </row>
    <row r="38" spans="1:36" s="111" customFormat="1" x14ac:dyDescent="0.2">
      <c r="A38" s="108">
        <v>32</v>
      </c>
      <c r="B38" s="182"/>
      <c r="C38" s="108"/>
      <c r="D38" s="108"/>
      <c r="E38" s="109" t="s">
        <v>47</v>
      </c>
      <c r="F38" s="110">
        <v>20</v>
      </c>
      <c r="G38" s="109" t="s">
        <v>47</v>
      </c>
      <c r="H38" s="110">
        <v>30</v>
      </c>
      <c r="I38" s="109" t="s">
        <v>47</v>
      </c>
      <c r="J38" s="110">
        <v>0</v>
      </c>
      <c r="K38" s="109" t="s">
        <v>47</v>
      </c>
      <c r="L38" s="110">
        <v>0</v>
      </c>
      <c r="M38" s="110" t="s">
        <v>13</v>
      </c>
      <c r="N38" s="205"/>
      <c r="O38" s="205"/>
      <c r="P38" s="205"/>
      <c r="Q38" s="205"/>
      <c r="R38" s="180">
        <v>40179</v>
      </c>
      <c r="S38" s="207"/>
      <c r="T38" s="205"/>
      <c r="U38" s="205"/>
      <c r="V38" s="205"/>
      <c r="W38" s="205"/>
      <c r="X38" s="205"/>
      <c r="Y38" s="205"/>
      <c r="Z38" s="205"/>
      <c r="AA38" s="205"/>
      <c r="AB38" s="205"/>
      <c r="AC38" s="205"/>
      <c r="AD38" s="205"/>
      <c r="AE38" s="205"/>
      <c r="AF38" s="205"/>
      <c r="AG38" s="205"/>
      <c r="AH38" s="205"/>
      <c r="AI38" s="205"/>
      <c r="AJ38" s="205"/>
    </row>
    <row r="39" spans="1:36" s="111" customFormat="1" x14ac:dyDescent="0.2">
      <c r="A39" s="108">
        <v>33</v>
      </c>
      <c r="B39" s="182"/>
      <c r="C39" s="108"/>
      <c r="D39" s="108"/>
      <c r="E39" s="109" t="s">
        <v>47</v>
      </c>
      <c r="F39" s="110">
        <v>20</v>
      </c>
      <c r="G39" s="109" t="s">
        <v>47</v>
      </c>
      <c r="H39" s="110">
        <v>30</v>
      </c>
      <c r="I39" s="109" t="s">
        <v>47</v>
      </c>
      <c r="J39" s="110">
        <v>0</v>
      </c>
      <c r="K39" s="109" t="s">
        <v>47</v>
      </c>
      <c r="L39" s="110">
        <v>0</v>
      </c>
      <c r="M39" s="110" t="s">
        <v>13</v>
      </c>
      <c r="N39" s="205"/>
      <c r="O39" s="205"/>
      <c r="P39" s="205"/>
      <c r="Q39" s="205"/>
      <c r="R39" s="180">
        <v>40544</v>
      </c>
      <c r="S39" s="207"/>
      <c r="T39" s="205"/>
      <c r="U39" s="205"/>
      <c r="V39" s="205"/>
      <c r="W39" s="205"/>
      <c r="X39" s="205"/>
      <c r="Y39" s="205"/>
      <c r="Z39" s="205"/>
      <c r="AA39" s="205"/>
      <c r="AB39" s="205"/>
      <c r="AC39" s="205"/>
      <c r="AD39" s="205"/>
      <c r="AE39" s="205"/>
      <c r="AF39" s="205"/>
      <c r="AG39" s="205"/>
      <c r="AH39" s="205"/>
      <c r="AI39" s="205"/>
      <c r="AJ39" s="205"/>
    </row>
    <row r="40" spans="1:36" s="111" customFormat="1" x14ac:dyDescent="0.2">
      <c r="A40" s="108">
        <v>34</v>
      </c>
      <c r="B40" s="182"/>
      <c r="C40" s="108"/>
      <c r="D40" s="108"/>
      <c r="E40" s="109" t="s">
        <v>47</v>
      </c>
      <c r="F40" s="110">
        <v>20</v>
      </c>
      <c r="G40" s="109" t="s">
        <v>47</v>
      </c>
      <c r="H40" s="110">
        <v>30</v>
      </c>
      <c r="I40" s="109" t="s">
        <v>47</v>
      </c>
      <c r="J40" s="110">
        <v>0</v>
      </c>
      <c r="K40" s="109" t="s">
        <v>47</v>
      </c>
      <c r="L40" s="110">
        <v>0</v>
      </c>
      <c r="M40" s="110" t="s">
        <v>13</v>
      </c>
      <c r="N40" s="205"/>
      <c r="O40" s="205"/>
      <c r="P40" s="205"/>
      <c r="Q40" s="205"/>
      <c r="R40" s="180">
        <v>40909</v>
      </c>
      <c r="S40" s="207"/>
      <c r="T40" s="205"/>
      <c r="U40" s="205"/>
      <c r="V40" s="205"/>
      <c r="W40" s="205"/>
      <c r="X40" s="205"/>
      <c r="Y40" s="205"/>
      <c r="Z40" s="205"/>
      <c r="AA40" s="205"/>
      <c r="AB40" s="205"/>
      <c r="AC40" s="205"/>
      <c r="AD40" s="205"/>
      <c r="AE40" s="205"/>
      <c r="AF40" s="205"/>
      <c r="AG40" s="205"/>
      <c r="AH40" s="205"/>
      <c r="AI40" s="205"/>
      <c r="AJ40" s="205"/>
    </row>
    <row r="41" spans="1:36" s="111" customFormat="1" x14ac:dyDescent="0.2">
      <c r="A41" s="108">
        <v>35</v>
      </c>
      <c r="B41" s="182"/>
      <c r="C41" s="108"/>
      <c r="D41" s="108"/>
      <c r="E41" s="109" t="s">
        <v>47</v>
      </c>
      <c r="F41" s="110">
        <v>20</v>
      </c>
      <c r="G41" s="109" t="s">
        <v>47</v>
      </c>
      <c r="H41" s="110">
        <v>30</v>
      </c>
      <c r="I41" s="109" t="s">
        <v>47</v>
      </c>
      <c r="J41" s="110">
        <v>0</v>
      </c>
      <c r="K41" s="109" t="s">
        <v>47</v>
      </c>
      <c r="L41" s="110">
        <v>0</v>
      </c>
      <c r="M41" s="110" t="s">
        <v>13</v>
      </c>
      <c r="N41" s="205"/>
      <c r="O41" s="205"/>
      <c r="P41" s="205"/>
      <c r="Q41" s="205"/>
      <c r="R41" s="180">
        <v>41275</v>
      </c>
      <c r="S41" s="207"/>
      <c r="T41" s="205"/>
      <c r="U41" s="205"/>
      <c r="V41" s="205"/>
      <c r="W41" s="205"/>
      <c r="X41" s="205"/>
      <c r="Y41" s="205"/>
      <c r="Z41" s="205"/>
      <c r="AA41" s="205"/>
      <c r="AB41" s="205"/>
      <c r="AC41" s="205"/>
      <c r="AD41" s="205"/>
      <c r="AE41" s="205"/>
      <c r="AF41" s="205"/>
      <c r="AG41" s="205"/>
      <c r="AH41" s="205"/>
      <c r="AI41" s="205"/>
      <c r="AJ41" s="205"/>
    </row>
    <row r="42" spans="1:36" s="111" customFormat="1" x14ac:dyDescent="0.2">
      <c r="A42" s="108">
        <v>36</v>
      </c>
      <c r="B42" s="182"/>
      <c r="C42" s="113"/>
      <c r="D42" s="113"/>
      <c r="E42" s="109" t="s">
        <v>47</v>
      </c>
      <c r="F42" s="110">
        <v>20</v>
      </c>
      <c r="G42" s="109" t="s">
        <v>47</v>
      </c>
      <c r="H42" s="110">
        <v>30</v>
      </c>
      <c r="I42" s="109" t="s">
        <v>47</v>
      </c>
      <c r="J42" s="110">
        <v>0</v>
      </c>
      <c r="K42" s="109" t="s">
        <v>47</v>
      </c>
      <c r="L42" s="110">
        <v>0</v>
      </c>
      <c r="M42" s="110" t="s">
        <v>13</v>
      </c>
      <c r="N42" s="205"/>
      <c r="O42" s="205"/>
      <c r="P42" s="205"/>
      <c r="Q42" s="205"/>
      <c r="R42" s="180">
        <v>41640</v>
      </c>
      <c r="S42" s="207"/>
      <c r="T42" s="205"/>
      <c r="U42" s="205"/>
      <c r="V42" s="205"/>
      <c r="W42" s="205"/>
      <c r="X42" s="205"/>
      <c r="Y42" s="205"/>
      <c r="Z42" s="205"/>
      <c r="AA42" s="205"/>
      <c r="AB42" s="205"/>
      <c r="AC42" s="205"/>
      <c r="AD42" s="205"/>
      <c r="AE42" s="205"/>
      <c r="AF42" s="205"/>
      <c r="AG42" s="205"/>
      <c r="AH42" s="205"/>
      <c r="AI42" s="205"/>
      <c r="AJ42" s="205"/>
    </row>
    <row r="43" spans="1:36" s="111" customFormat="1" x14ac:dyDescent="0.2">
      <c r="A43" s="108">
        <v>37</v>
      </c>
      <c r="B43" s="182"/>
      <c r="C43" s="113"/>
      <c r="D43" s="113"/>
      <c r="E43" s="109" t="s">
        <v>47</v>
      </c>
      <c r="F43" s="110">
        <v>20</v>
      </c>
      <c r="G43" s="109" t="s">
        <v>47</v>
      </c>
      <c r="H43" s="110">
        <v>30</v>
      </c>
      <c r="I43" s="109" t="s">
        <v>47</v>
      </c>
      <c r="J43" s="110">
        <v>0</v>
      </c>
      <c r="K43" s="109" t="s">
        <v>47</v>
      </c>
      <c r="L43" s="110">
        <v>0</v>
      </c>
      <c r="M43" s="110" t="s">
        <v>13</v>
      </c>
      <c r="N43" s="205"/>
      <c r="O43" s="205"/>
      <c r="P43" s="205"/>
      <c r="Q43" s="205"/>
      <c r="R43" s="180">
        <v>42005</v>
      </c>
      <c r="S43" s="207"/>
      <c r="T43" s="205"/>
      <c r="U43" s="205"/>
      <c r="V43" s="205"/>
      <c r="W43" s="205"/>
      <c r="X43" s="205"/>
      <c r="Y43" s="205"/>
      <c r="Z43" s="205"/>
      <c r="AA43" s="205"/>
      <c r="AB43" s="205"/>
      <c r="AC43" s="205"/>
      <c r="AD43" s="205"/>
      <c r="AE43" s="205"/>
      <c r="AF43" s="205"/>
      <c r="AG43" s="205"/>
      <c r="AH43" s="205"/>
      <c r="AI43" s="205"/>
      <c r="AJ43" s="205"/>
    </row>
    <row r="44" spans="1:36" s="111" customFormat="1" x14ac:dyDescent="0.2">
      <c r="A44" s="108">
        <v>38</v>
      </c>
      <c r="B44" s="182"/>
      <c r="C44" s="113"/>
      <c r="D44" s="113"/>
      <c r="E44" s="109" t="s">
        <v>47</v>
      </c>
      <c r="F44" s="110">
        <v>20</v>
      </c>
      <c r="G44" s="109" t="s">
        <v>47</v>
      </c>
      <c r="H44" s="110">
        <v>30</v>
      </c>
      <c r="I44" s="109" t="s">
        <v>47</v>
      </c>
      <c r="J44" s="110">
        <v>0</v>
      </c>
      <c r="K44" s="109" t="s">
        <v>47</v>
      </c>
      <c r="L44" s="110">
        <v>0</v>
      </c>
      <c r="M44" s="110" t="s">
        <v>13</v>
      </c>
      <c r="N44" s="205"/>
      <c r="O44" s="205"/>
      <c r="P44" s="205"/>
      <c r="Q44" s="205"/>
      <c r="R44" s="180">
        <v>42370</v>
      </c>
      <c r="S44" s="207"/>
      <c r="T44" s="205"/>
      <c r="U44" s="205"/>
      <c r="V44" s="205"/>
      <c r="W44" s="205"/>
      <c r="X44" s="205"/>
      <c r="Y44" s="205"/>
      <c r="Z44" s="205"/>
      <c r="AA44" s="205"/>
      <c r="AB44" s="205"/>
      <c r="AC44" s="205"/>
      <c r="AD44" s="205"/>
      <c r="AE44" s="205"/>
      <c r="AF44" s="205"/>
      <c r="AG44" s="205"/>
      <c r="AH44" s="205"/>
      <c r="AI44" s="205"/>
      <c r="AJ44" s="205"/>
    </row>
    <row r="45" spans="1:36" s="111" customFormat="1" x14ac:dyDescent="0.2">
      <c r="A45" s="108">
        <v>39</v>
      </c>
      <c r="B45" s="182"/>
      <c r="C45" s="113"/>
      <c r="D45" s="113"/>
      <c r="E45" s="109" t="s">
        <v>47</v>
      </c>
      <c r="F45" s="110">
        <v>20</v>
      </c>
      <c r="G45" s="109" t="s">
        <v>47</v>
      </c>
      <c r="H45" s="110">
        <v>30</v>
      </c>
      <c r="I45" s="109" t="s">
        <v>47</v>
      </c>
      <c r="J45" s="110">
        <v>0</v>
      </c>
      <c r="K45" s="109" t="s">
        <v>47</v>
      </c>
      <c r="L45" s="110">
        <v>0</v>
      </c>
      <c r="M45" s="110" t="s">
        <v>13</v>
      </c>
      <c r="N45" s="205"/>
      <c r="O45" s="205"/>
      <c r="P45" s="205"/>
      <c r="Q45" s="205"/>
      <c r="R45" s="180">
        <v>42736</v>
      </c>
      <c r="S45" s="207"/>
      <c r="T45" s="205"/>
      <c r="U45" s="205"/>
      <c r="V45" s="205"/>
      <c r="W45" s="205"/>
      <c r="X45" s="205"/>
      <c r="Y45" s="205"/>
      <c r="Z45" s="205"/>
      <c r="AA45" s="205"/>
      <c r="AB45" s="205"/>
      <c r="AC45" s="205"/>
      <c r="AD45" s="205"/>
      <c r="AE45" s="205"/>
      <c r="AF45" s="205"/>
      <c r="AG45" s="205"/>
      <c r="AH45" s="205"/>
      <c r="AI45" s="205"/>
      <c r="AJ45" s="205"/>
    </row>
    <row r="46" spans="1:36" s="111" customFormat="1" x14ac:dyDescent="0.2">
      <c r="A46" s="108">
        <v>40</v>
      </c>
      <c r="B46" s="182"/>
      <c r="C46" s="113"/>
      <c r="D46" s="113"/>
      <c r="E46" s="109" t="s">
        <v>47</v>
      </c>
      <c r="F46" s="110">
        <v>20</v>
      </c>
      <c r="G46" s="109" t="s">
        <v>47</v>
      </c>
      <c r="H46" s="110">
        <v>30</v>
      </c>
      <c r="I46" s="109" t="s">
        <v>47</v>
      </c>
      <c r="J46" s="110">
        <v>0</v>
      </c>
      <c r="K46" s="109" t="s">
        <v>47</v>
      </c>
      <c r="L46" s="110">
        <v>0</v>
      </c>
      <c r="M46" s="110" t="s">
        <v>13</v>
      </c>
      <c r="N46" s="205"/>
      <c r="O46" s="205"/>
      <c r="P46" s="205"/>
      <c r="Q46" s="205"/>
      <c r="R46" s="180">
        <v>43101</v>
      </c>
      <c r="S46" s="207"/>
      <c r="T46" s="205"/>
      <c r="U46" s="205"/>
      <c r="V46" s="205"/>
      <c r="W46" s="205"/>
      <c r="X46" s="205"/>
      <c r="Y46" s="205"/>
      <c r="Z46" s="205"/>
      <c r="AA46" s="205"/>
      <c r="AB46" s="205"/>
      <c r="AC46" s="205"/>
      <c r="AD46" s="205"/>
      <c r="AE46" s="205"/>
      <c r="AF46" s="205"/>
      <c r="AG46" s="205"/>
      <c r="AH46" s="205"/>
      <c r="AI46" s="205"/>
      <c r="AJ46" s="205"/>
    </row>
    <row r="47" spans="1:36" s="111" customFormat="1" x14ac:dyDescent="0.2">
      <c r="A47" s="108">
        <v>41</v>
      </c>
      <c r="B47" s="182"/>
      <c r="C47" s="113"/>
      <c r="D47" s="113"/>
      <c r="E47" s="109" t="s">
        <v>47</v>
      </c>
      <c r="F47" s="110">
        <v>20</v>
      </c>
      <c r="G47" s="109" t="s">
        <v>47</v>
      </c>
      <c r="H47" s="110">
        <v>30</v>
      </c>
      <c r="I47" s="109" t="s">
        <v>47</v>
      </c>
      <c r="J47" s="110">
        <v>0</v>
      </c>
      <c r="K47" s="109" t="s">
        <v>47</v>
      </c>
      <c r="L47" s="110">
        <v>0</v>
      </c>
      <c r="M47" s="110" t="s">
        <v>13</v>
      </c>
      <c r="N47" s="205"/>
      <c r="O47" s="205"/>
      <c r="P47" s="205"/>
      <c r="Q47" s="205"/>
      <c r="R47" s="180">
        <v>43466</v>
      </c>
      <c r="S47" s="207"/>
      <c r="T47" s="205"/>
      <c r="U47" s="205"/>
      <c r="V47" s="205"/>
      <c r="W47" s="205"/>
      <c r="X47" s="205"/>
      <c r="Y47" s="205"/>
      <c r="Z47" s="205"/>
      <c r="AA47" s="205"/>
      <c r="AB47" s="205"/>
      <c r="AC47" s="205"/>
      <c r="AD47" s="205"/>
      <c r="AE47" s="205"/>
      <c r="AF47" s="205"/>
      <c r="AG47" s="205"/>
      <c r="AH47" s="205"/>
      <c r="AI47" s="205"/>
      <c r="AJ47" s="205"/>
    </row>
    <row r="48" spans="1:36" s="111" customFormat="1" x14ac:dyDescent="0.2">
      <c r="A48" s="108">
        <v>42</v>
      </c>
      <c r="B48" s="182"/>
      <c r="C48" s="113"/>
      <c r="D48" s="113"/>
      <c r="E48" s="109" t="s">
        <v>47</v>
      </c>
      <c r="F48" s="110">
        <v>20</v>
      </c>
      <c r="G48" s="109" t="s">
        <v>47</v>
      </c>
      <c r="H48" s="110">
        <v>30</v>
      </c>
      <c r="I48" s="109" t="s">
        <v>47</v>
      </c>
      <c r="J48" s="110">
        <v>0</v>
      </c>
      <c r="K48" s="109" t="s">
        <v>47</v>
      </c>
      <c r="L48" s="110">
        <v>0</v>
      </c>
      <c r="M48" s="110" t="s">
        <v>13</v>
      </c>
      <c r="N48" s="205"/>
      <c r="O48" s="205"/>
      <c r="P48" s="205"/>
      <c r="Q48" s="205"/>
      <c r="R48" s="180">
        <v>43831</v>
      </c>
      <c r="S48" s="207"/>
      <c r="T48" s="205"/>
      <c r="U48" s="205"/>
      <c r="V48" s="205"/>
      <c r="W48" s="205"/>
      <c r="X48" s="205"/>
      <c r="Y48" s="205"/>
      <c r="Z48" s="205"/>
      <c r="AA48" s="205"/>
      <c r="AB48" s="205"/>
      <c r="AC48" s="205"/>
      <c r="AD48" s="205"/>
      <c r="AE48" s="205"/>
      <c r="AF48" s="205"/>
      <c r="AG48" s="205"/>
      <c r="AH48" s="205"/>
      <c r="AI48" s="205"/>
      <c r="AJ48" s="205"/>
    </row>
    <row r="49" spans="1:36" s="111" customFormat="1" x14ac:dyDescent="0.2">
      <c r="A49" s="108">
        <v>43</v>
      </c>
      <c r="B49" s="182"/>
      <c r="C49" s="113"/>
      <c r="D49" s="113"/>
      <c r="E49" s="109" t="s">
        <v>47</v>
      </c>
      <c r="F49" s="110">
        <v>20</v>
      </c>
      <c r="G49" s="109" t="s">
        <v>47</v>
      </c>
      <c r="H49" s="110">
        <v>30</v>
      </c>
      <c r="I49" s="109" t="s">
        <v>47</v>
      </c>
      <c r="J49" s="110">
        <v>0</v>
      </c>
      <c r="K49" s="109" t="s">
        <v>47</v>
      </c>
      <c r="L49" s="110">
        <v>0</v>
      </c>
      <c r="M49" s="110" t="s">
        <v>13</v>
      </c>
      <c r="N49" s="205"/>
      <c r="O49" s="205"/>
      <c r="P49" s="205"/>
      <c r="Q49" s="205"/>
      <c r="R49" s="180">
        <v>44197</v>
      </c>
      <c r="S49" s="208"/>
      <c r="T49" s="205"/>
      <c r="U49" s="205"/>
      <c r="V49" s="205"/>
      <c r="W49" s="205"/>
      <c r="X49" s="205"/>
      <c r="Y49" s="205"/>
      <c r="Z49" s="205"/>
      <c r="AA49" s="205"/>
      <c r="AB49" s="205"/>
      <c r="AC49" s="205"/>
      <c r="AD49" s="205"/>
      <c r="AE49" s="205"/>
      <c r="AF49" s="205"/>
      <c r="AG49" s="205"/>
      <c r="AH49" s="205"/>
      <c r="AI49" s="205"/>
      <c r="AJ49" s="205"/>
    </row>
    <row r="50" spans="1:36" s="111" customFormat="1" x14ac:dyDescent="0.2">
      <c r="A50" s="108">
        <v>44</v>
      </c>
      <c r="B50" s="182"/>
      <c r="C50" s="113"/>
      <c r="D50" s="113"/>
      <c r="E50" s="109" t="s">
        <v>47</v>
      </c>
      <c r="F50" s="110">
        <v>20</v>
      </c>
      <c r="G50" s="109" t="s">
        <v>47</v>
      </c>
      <c r="H50" s="110">
        <v>30</v>
      </c>
      <c r="I50" s="109" t="s">
        <v>47</v>
      </c>
      <c r="J50" s="110">
        <v>0</v>
      </c>
      <c r="K50" s="109" t="s">
        <v>47</v>
      </c>
      <c r="L50" s="110">
        <v>0</v>
      </c>
      <c r="M50" s="110" t="s">
        <v>13</v>
      </c>
      <c r="N50" s="205"/>
      <c r="O50" s="205"/>
      <c r="P50" s="205"/>
      <c r="Q50" s="205"/>
      <c r="R50" s="180">
        <v>44562</v>
      </c>
      <c r="S50" s="208"/>
      <c r="T50" s="205"/>
      <c r="U50" s="205"/>
      <c r="V50" s="205"/>
      <c r="W50" s="205"/>
      <c r="X50" s="205"/>
      <c r="Y50" s="205"/>
      <c r="Z50" s="205"/>
      <c r="AA50" s="205"/>
      <c r="AB50" s="205"/>
      <c r="AC50" s="205"/>
      <c r="AD50" s="205"/>
      <c r="AE50" s="205"/>
      <c r="AF50" s="205"/>
      <c r="AG50" s="205"/>
      <c r="AH50" s="205"/>
      <c r="AI50" s="205"/>
      <c r="AJ50" s="205"/>
    </row>
    <row r="51" spans="1:36" s="111" customFormat="1" x14ac:dyDescent="0.2">
      <c r="A51" s="108">
        <v>45</v>
      </c>
      <c r="B51" s="182"/>
      <c r="C51" s="113"/>
      <c r="D51" s="113"/>
      <c r="E51" s="109" t="s">
        <v>47</v>
      </c>
      <c r="F51" s="110">
        <v>20</v>
      </c>
      <c r="G51" s="109" t="s">
        <v>47</v>
      </c>
      <c r="H51" s="110">
        <v>30</v>
      </c>
      <c r="I51" s="109" t="s">
        <v>47</v>
      </c>
      <c r="J51" s="110">
        <v>0</v>
      </c>
      <c r="K51" s="109" t="s">
        <v>47</v>
      </c>
      <c r="L51" s="110">
        <v>0</v>
      </c>
      <c r="M51" s="110" t="s">
        <v>13</v>
      </c>
      <c r="N51" s="205"/>
      <c r="O51" s="205"/>
      <c r="P51" s="205"/>
      <c r="Q51" s="205"/>
      <c r="R51" s="180">
        <v>44927</v>
      </c>
      <c r="S51" s="208"/>
      <c r="T51" s="205"/>
      <c r="U51" s="205"/>
      <c r="V51" s="205"/>
      <c r="W51" s="205"/>
      <c r="X51" s="205"/>
      <c r="Y51" s="205"/>
      <c r="Z51" s="205"/>
      <c r="AA51" s="205"/>
      <c r="AB51" s="205"/>
      <c r="AC51" s="205"/>
      <c r="AD51" s="205"/>
      <c r="AE51" s="205"/>
      <c r="AF51" s="205"/>
      <c r="AG51" s="205"/>
      <c r="AH51" s="205"/>
      <c r="AI51" s="205"/>
      <c r="AJ51" s="205"/>
    </row>
    <row r="52" spans="1:36" s="111" customFormat="1" x14ac:dyDescent="0.2">
      <c r="A52" s="108">
        <v>46</v>
      </c>
      <c r="B52" s="182"/>
      <c r="C52" s="113"/>
      <c r="D52" s="113"/>
      <c r="E52" s="109" t="s">
        <v>47</v>
      </c>
      <c r="F52" s="110">
        <v>20</v>
      </c>
      <c r="G52" s="109" t="s">
        <v>47</v>
      </c>
      <c r="H52" s="110">
        <v>30</v>
      </c>
      <c r="I52" s="109" t="s">
        <v>47</v>
      </c>
      <c r="J52" s="110">
        <v>0</v>
      </c>
      <c r="K52" s="109" t="s">
        <v>47</v>
      </c>
      <c r="L52" s="110">
        <v>0</v>
      </c>
      <c r="M52" s="110" t="s">
        <v>13</v>
      </c>
      <c r="N52" s="205"/>
      <c r="O52" s="205"/>
      <c r="P52" s="205"/>
      <c r="Q52" s="205"/>
      <c r="R52" s="180">
        <v>45292</v>
      </c>
      <c r="S52" s="208"/>
      <c r="T52" s="205"/>
      <c r="U52" s="205"/>
      <c r="V52" s="205"/>
      <c r="W52" s="205"/>
      <c r="X52" s="205"/>
      <c r="Y52" s="205"/>
      <c r="Z52" s="205"/>
      <c r="AA52" s="205"/>
      <c r="AB52" s="205"/>
      <c r="AC52" s="205"/>
      <c r="AD52" s="205"/>
      <c r="AE52" s="205"/>
      <c r="AF52" s="205"/>
      <c r="AG52" s="205"/>
      <c r="AH52" s="205"/>
      <c r="AI52" s="205"/>
      <c r="AJ52" s="205"/>
    </row>
    <row r="53" spans="1:36" s="111" customFormat="1" x14ac:dyDescent="0.2">
      <c r="A53" s="108">
        <v>47</v>
      </c>
      <c r="B53" s="182"/>
      <c r="C53" s="113"/>
      <c r="D53" s="113"/>
      <c r="E53" s="109" t="s">
        <v>47</v>
      </c>
      <c r="F53" s="110">
        <v>20</v>
      </c>
      <c r="G53" s="109" t="s">
        <v>47</v>
      </c>
      <c r="H53" s="110">
        <v>30</v>
      </c>
      <c r="I53" s="109" t="s">
        <v>47</v>
      </c>
      <c r="J53" s="110">
        <v>0</v>
      </c>
      <c r="K53" s="109" t="s">
        <v>47</v>
      </c>
      <c r="L53" s="110">
        <v>0</v>
      </c>
      <c r="M53" s="110" t="s">
        <v>13</v>
      </c>
      <c r="N53" s="205"/>
      <c r="O53" s="205"/>
      <c r="P53" s="205"/>
      <c r="Q53" s="205"/>
      <c r="R53" s="180">
        <v>45658</v>
      </c>
      <c r="S53" s="208"/>
      <c r="T53" s="205"/>
      <c r="U53" s="205"/>
      <c r="V53" s="205"/>
      <c r="W53" s="205"/>
      <c r="X53" s="205"/>
      <c r="Y53" s="205"/>
      <c r="Z53" s="205"/>
      <c r="AA53" s="205"/>
      <c r="AB53" s="205"/>
      <c r="AC53" s="205"/>
      <c r="AD53" s="205"/>
      <c r="AE53" s="205"/>
      <c r="AF53" s="205"/>
      <c r="AG53" s="205"/>
      <c r="AH53" s="205"/>
      <c r="AI53" s="205"/>
      <c r="AJ53" s="205"/>
    </row>
    <row r="54" spans="1:36" s="111" customFormat="1" x14ac:dyDescent="0.2">
      <c r="A54" s="108">
        <v>48</v>
      </c>
      <c r="B54" s="182"/>
      <c r="C54" s="113"/>
      <c r="D54" s="113"/>
      <c r="E54" s="109" t="s">
        <v>47</v>
      </c>
      <c r="F54" s="110">
        <v>20</v>
      </c>
      <c r="G54" s="109" t="s">
        <v>47</v>
      </c>
      <c r="H54" s="110">
        <v>30</v>
      </c>
      <c r="I54" s="109" t="s">
        <v>47</v>
      </c>
      <c r="J54" s="110">
        <v>0</v>
      </c>
      <c r="K54" s="109" t="s">
        <v>47</v>
      </c>
      <c r="L54" s="110">
        <v>0</v>
      </c>
      <c r="M54" s="110" t="s">
        <v>13</v>
      </c>
      <c r="N54" s="205"/>
      <c r="O54" s="205"/>
      <c r="P54" s="205"/>
      <c r="Q54" s="205"/>
      <c r="R54" s="180">
        <v>46023</v>
      </c>
      <c r="S54" s="209"/>
      <c r="T54" s="205"/>
      <c r="U54" s="205"/>
      <c r="V54" s="205"/>
      <c r="W54" s="205"/>
      <c r="X54" s="205"/>
      <c r="Y54" s="205"/>
      <c r="Z54" s="205"/>
      <c r="AA54" s="205"/>
      <c r="AB54" s="205"/>
      <c r="AC54" s="205"/>
      <c r="AD54" s="205"/>
      <c r="AE54" s="205"/>
      <c r="AF54" s="205"/>
      <c r="AG54" s="205"/>
      <c r="AH54" s="205"/>
      <c r="AI54" s="205"/>
      <c r="AJ54" s="205"/>
    </row>
    <row r="55" spans="1:36" s="111" customFormat="1" x14ac:dyDescent="0.2">
      <c r="A55" s="108">
        <v>49</v>
      </c>
      <c r="B55" s="182"/>
      <c r="C55" s="113"/>
      <c r="D55" s="113"/>
      <c r="E55" s="109" t="s">
        <v>47</v>
      </c>
      <c r="F55" s="110">
        <v>20</v>
      </c>
      <c r="G55" s="109" t="s">
        <v>47</v>
      </c>
      <c r="H55" s="110">
        <v>30</v>
      </c>
      <c r="I55" s="109" t="s">
        <v>47</v>
      </c>
      <c r="J55" s="110">
        <v>0</v>
      </c>
      <c r="K55" s="109" t="s">
        <v>47</v>
      </c>
      <c r="L55" s="110">
        <v>0</v>
      </c>
      <c r="M55" s="110" t="s">
        <v>13</v>
      </c>
      <c r="N55" s="205"/>
      <c r="O55" s="205"/>
      <c r="P55" s="205"/>
      <c r="Q55" s="205"/>
      <c r="R55" s="180">
        <v>46388</v>
      </c>
      <c r="S55" s="209"/>
      <c r="T55" s="205"/>
      <c r="U55" s="205"/>
      <c r="V55" s="205"/>
      <c r="W55" s="205"/>
      <c r="X55" s="205"/>
      <c r="Y55" s="205"/>
      <c r="Z55" s="205"/>
      <c r="AA55" s="205"/>
      <c r="AB55" s="205"/>
      <c r="AC55" s="205"/>
      <c r="AD55" s="205"/>
      <c r="AE55" s="205"/>
      <c r="AF55" s="205"/>
      <c r="AG55" s="205"/>
      <c r="AH55" s="205"/>
      <c r="AI55" s="205"/>
      <c r="AJ55" s="205"/>
    </row>
    <row r="56" spans="1:36" s="111" customFormat="1" x14ac:dyDescent="0.2">
      <c r="A56" s="108">
        <v>50</v>
      </c>
      <c r="B56" s="182"/>
      <c r="C56" s="113"/>
      <c r="D56" s="113"/>
      <c r="E56" s="109" t="s">
        <v>47</v>
      </c>
      <c r="F56" s="110">
        <v>20</v>
      </c>
      <c r="G56" s="109" t="s">
        <v>47</v>
      </c>
      <c r="H56" s="110">
        <v>30</v>
      </c>
      <c r="I56" s="109" t="s">
        <v>47</v>
      </c>
      <c r="J56" s="110">
        <v>0</v>
      </c>
      <c r="K56" s="109" t="s">
        <v>47</v>
      </c>
      <c r="L56" s="110">
        <v>0</v>
      </c>
      <c r="M56" s="110" t="s">
        <v>13</v>
      </c>
      <c r="N56" s="205"/>
      <c r="O56" s="205"/>
      <c r="P56" s="205"/>
      <c r="Q56" s="205"/>
      <c r="R56" s="180">
        <v>46753</v>
      </c>
      <c r="S56" s="209"/>
      <c r="T56" s="205"/>
      <c r="U56" s="205"/>
      <c r="V56" s="205"/>
      <c r="W56" s="205"/>
      <c r="X56" s="205"/>
      <c r="Y56" s="205"/>
      <c r="Z56" s="205"/>
      <c r="AA56" s="205"/>
      <c r="AB56" s="205"/>
      <c r="AC56" s="205"/>
      <c r="AD56" s="205"/>
      <c r="AE56" s="205"/>
      <c r="AF56" s="205"/>
      <c r="AG56" s="205"/>
      <c r="AH56" s="205"/>
      <c r="AI56" s="205"/>
      <c r="AJ56" s="205"/>
    </row>
    <row r="57" spans="1:36" s="111" customFormat="1" x14ac:dyDescent="0.2">
      <c r="A57" s="108">
        <v>51</v>
      </c>
      <c r="B57" s="182"/>
      <c r="C57" s="113"/>
      <c r="D57" s="113"/>
      <c r="E57" s="109" t="s">
        <v>47</v>
      </c>
      <c r="F57" s="110">
        <v>20</v>
      </c>
      <c r="G57" s="109" t="s">
        <v>47</v>
      </c>
      <c r="H57" s="110">
        <v>30</v>
      </c>
      <c r="I57" s="109" t="s">
        <v>47</v>
      </c>
      <c r="J57" s="110">
        <v>0</v>
      </c>
      <c r="K57" s="109" t="s">
        <v>47</v>
      </c>
      <c r="L57" s="110">
        <v>0</v>
      </c>
      <c r="M57" s="110" t="s">
        <v>13</v>
      </c>
      <c r="N57" s="205"/>
      <c r="O57" s="205"/>
      <c r="P57" s="205"/>
      <c r="Q57" s="205"/>
      <c r="R57" s="180">
        <v>47119</v>
      </c>
      <c r="S57" s="209"/>
      <c r="T57" s="205"/>
      <c r="U57" s="205"/>
      <c r="V57" s="205"/>
      <c r="W57" s="205"/>
      <c r="X57" s="205"/>
      <c r="Y57" s="205"/>
      <c r="Z57" s="205"/>
      <c r="AA57" s="205"/>
      <c r="AB57" s="205"/>
      <c r="AC57" s="205"/>
      <c r="AD57" s="205"/>
      <c r="AE57" s="205"/>
      <c r="AF57" s="205"/>
      <c r="AG57" s="205"/>
      <c r="AH57" s="205"/>
      <c r="AI57" s="205"/>
      <c r="AJ57" s="205"/>
    </row>
    <row r="58" spans="1:36" s="111" customFormat="1" x14ac:dyDescent="0.2">
      <c r="A58" s="108">
        <v>52</v>
      </c>
      <c r="B58" s="182"/>
      <c r="C58" s="113"/>
      <c r="D58" s="113"/>
      <c r="E58" s="109" t="s">
        <v>47</v>
      </c>
      <c r="F58" s="110">
        <v>20</v>
      </c>
      <c r="G58" s="109" t="s">
        <v>47</v>
      </c>
      <c r="H58" s="110">
        <v>30</v>
      </c>
      <c r="I58" s="109" t="s">
        <v>47</v>
      </c>
      <c r="J58" s="110">
        <v>0</v>
      </c>
      <c r="K58" s="109" t="s">
        <v>47</v>
      </c>
      <c r="L58" s="110">
        <v>0</v>
      </c>
      <c r="M58" s="110" t="s">
        <v>13</v>
      </c>
      <c r="N58" s="205"/>
      <c r="O58" s="205"/>
      <c r="P58" s="205"/>
      <c r="Q58" s="205"/>
      <c r="R58" s="180">
        <v>47484</v>
      </c>
      <c r="S58" s="209"/>
      <c r="T58" s="205"/>
      <c r="U58" s="205"/>
      <c r="V58" s="205"/>
      <c r="W58" s="205"/>
      <c r="X58" s="205"/>
      <c r="Y58" s="205"/>
      <c r="Z58" s="205"/>
      <c r="AA58" s="205"/>
      <c r="AB58" s="205"/>
      <c r="AC58" s="205"/>
      <c r="AD58" s="205"/>
      <c r="AE58" s="205"/>
      <c r="AF58" s="205"/>
      <c r="AG58" s="205"/>
      <c r="AH58" s="205"/>
      <c r="AI58" s="205"/>
      <c r="AJ58" s="205"/>
    </row>
    <row r="59" spans="1:36" s="111" customFormat="1" x14ac:dyDescent="0.2">
      <c r="A59" s="108">
        <v>53</v>
      </c>
      <c r="B59" s="182"/>
      <c r="C59" s="113"/>
      <c r="D59" s="113"/>
      <c r="E59" s="109" t="s">
        <v>47</v>
      </c>
      <c r="F59" s="110">
        <v>20</v>
      </c>
      <c r="G59" s="109" t="s">
        <v>47</v>
      </c>
      <c r="H59" s="110">
        <v>30</v>
      </c>
      <c r="I59" s="109" t="s">
        <v>47</v>
      </c>
      <c r="J59" s="110">
        <v>0</v>
      </c>
      <c r="K59" s="109" t="s">
        <v>47</v>
      </c>
      <c r="L59" s="110">
        <v>0</v>
      </c>
      <c r="M59" s="110" t="s">
        <v>13</v>
      </c>
      <c r="N59" s="205"/>
      <c r="O59" s="205"/>
      <c r="P59" s="205"/>
      <c r="Q59" s="205"/>
      <c r="R59" s="181">
        <v>0</v>
      </c>
      <c r="S59" s="209"/>
      <c r="T59" s="205"/>
      <c r="U59" s="205"/>
      <c r="V59" s="205"/>
      <c r="W59" s="205"/>
      <c r="X59" s="205"/>
      <c r="Y59" s="205"/>
      <c r="Z59" s="205"/>
      <c r="AA59" s="205"/>
      <c r="AB59" s="205"/>
      <c r="AC59" s="205"/>
      <c r="AD59" s="205"/>
      <c r="AE59" s="205"/>
      <c r="AF59" s="205"/>
      <c r="AG59" s="205"/>
      <c r="AH59" s="205"/>
      <c r="AI59" s="205"/>
      <c r="AJ59" s="205"/>
    </row>
    <row r="60" spans="1:36" s="111" customFormat="1" x14ac:dyDescent="0.2">
      <c r="A60" s="108">
        <v>54</v>
      </c>
      <c r="B60" s="182"/>
      <c r="C60" s="113"/>
      <c r="D60" s="113"/>
      <c r="E60" s="109" t="s">
        <v>47</v>
      </c>
      <c r="F60" s="110">
        <v>20</v>
      </c>
      <c r="G60" s="109" t="s">
        <v>47</v>
      </c>
      <c r="H60" s="110">
        <v>30</v>
      </c>
      <c r="I60" s="109" t="s">
        <v>47</v>
      </c>
      <c r="J60" s="110">
        <v>0</v>
      </c>
      <c r="K60" s="109" t="s">
        <v>47</v>
      </c>
      <c r="L60" s="110">
        <v>0</v>
      </c>
      <c r="M60" s="110" t="s">
        <v>13</v>
      </c>
      <c r="N60" s="205"/>
      <c r="O60" s="205"/>
      <c r="P60" s="205"/>
      <c r="Q60" s="205"/>
      <c r="R60" s="181" t="s">
        <v>47</v>
      </c>
      <c r="S60" s="209"/>
      <c r="T60" s="205"/>
      <c r="U60" s="205"/>
      <c r="V60" s="205"/>
      <c r="W60" s="205"/>
      <c r="X60" s="205"/>
      <c r="Y60" s="205"/>
      <c r="Z60" s="205"/>
      <c r="AA60" s="205"/>
      <c r="AB60" s="205"/>
      <c r="AC60" s="205"/>
      <c r="AD60" s="205"/>
      <c r="AE60" s="205"/>
      <c r="AF60" s="205"/>
      <c r="AG60" s="205"/>
      <c r="AH60" s="205"/>
      <c r="AI60" s="205"/>
      <c r="AJ60" s="205"/>
    </row>
    <row r="61" spans="1:36" s="111" customFormat="1" x14ac:dyDescent="0.25">
      <c r="A61" s="108">
        <v>55</v>
      </c>
      <c r="B61" s="182"/>
      <c r="C61" s="113"/>
      <c r="D61" s="113"/>
      <c r="E61" s="109" t="s">
        <v>47</v>
      </c>
      <c r="F61" s="110">
        <v>20</v>
      </c>
      <c r="G61" s="109" t="s">
        <v>47</v>
      </c>
      <c r="H61" s="110">
        <v>30</v>
      </c>
      <c r="I61" s="109" t="s">
        <v>47</v>
      </c>
      <c r="J61" s="110">
        <v>0</v>
      </c>
      <c r="K61" s="109" t="s">
        <v>47</v>
      </c>
      <c r="L61" s="110">
        <v>0</v>
      </c>
      <c r="M61" s="110" t="s">
        <v>13</v>
      </c>
      <c r="N61" s="205"/>
      <c r="O61" s="205"/>
      <c r="P61" s="205"/>
      <c r="Q61" s="205"/>
      <c r="R61" s="210"/>
      <c r="S61" s="209"/>
      <c r="T61" s="205"/>
      <c r="U61" s="205"/>
      <c r="V61" s="205"/>
      <c r="W61" s="205"/>
      <c r="X61" s="205"/>
      <c r="Y61" s="205"/>
      <c r="Z61" s="205"/>
      <c r="AA61" s="205"/>
      <c r="AB61" s="205"/>
      <c r="AC61" s="205"/>
      <c r="AD61" s="205"/>
      <c r="AE61" s="205"/>
      <c r="AF61" s="205"/>
      <c r="AG61" s="205"/>
      <c r="AH61" s="205"/>
      <c r="AI61" s="205"/>
      <c r="AJ61" s="205"/>
    </row>
    <row r="62" spans="1:36" s="111" customFormat="1" x14ac:dyDescent="0.25">
      <c r="A62" s="108">
        <v>56</v>
      </c>
      <c r="B62" s="182"/>
      <c r="C62" s="113"/>
      <c r="D62" s="113"/>
      <c r="E62" s="109" t="s">
        <v>47</v>
      </c>
      <c r="F62" s="110">
        <v>20</v>
      </c>
      <c r="G62" s="109" t="s">
        <v>47</v>
      </c>
      <c r="H62" s="110">
        <v>30</v>
      </c>
      <c r="I62" s="109" t="s">
        <v>47</v>
      </c>
      <c r="J62" s="110">
        <v>0</v>
      </c>
      <c r="K62" s="109" t="s">
        <v>47</v>
      </c>
      <c r="L62" s="110">
        <v>0</v>
      </c>
      <c r="M62" s="110" t="s">
        <v>13</v>
      </c>
      <c r="N62" s="205"/>
      <c r="O62" s="205"/>
      <c r="P62" s="205"/>
      <c r="Q62" s="205"/>
      <c r="R62" s="205"/>
      <c r="S62" s="209"/>
      <c r="T62" s="205"/>
      <c r="U62" s="205"/>
      <c r="V62" s="205"/>
      <c r="W62" s="205"/>
      <c r="X62" s="205"/>
      <c r="Y62" s="205"/>
      <c r="Z62" s="205"/>
      <c r="AA62" s="205"/>
      <c r="AB62" s="205"/>
      <c r="AC62" s="205"/>
      <c r="AD62" s="205"/>
      <c r="AE62" s="205"/>
      <c r="AF62" s="205"/>
      <c r="AG62" s="205"/>
      <c r="AH62" s="205"/>
      <c r="AI62" s="205"/>
      <c r="AJ62" s="205"/>
    </row>
    <row r="63" spans="1:36" s="111" customFormat="1" x14ac:dyDescent="0.25">
      <c r="A63" s="108">
        <v>57</v>
      </c>
      <c r="B63" s="182"/>
      <c r="C63" s="113"/>
      <c r="D63" s="113"/>
      <c r="E63" s="109" t="s">
        <v>47</v>
      </c>
      <c r="F63" s="110">
        <v>20</v>
      </c>
      <c r="G63" s="109" t="s">
        <v>47</v>
      </c>
      <c r="H63" s="110">
        <v>30</v>
      </c>
      <c r="I63" s="109" t="s">
        <v>47</v>
      </c>
      <c r="J63" s="110">
        <v>0</v>
      </c>
      <c r="K63" s="109" t="s">
        <v>47</v>
      </c>
      <c r="L63" s="110">
        <v>0</v>
      </c>
      <c r="M63" s="110" t="s">
        <v>13</v>
      </c>
      <c r="N63" s="205"/>
      <c r="O63" s="205"/>
      <c r="P63" s="205"/>
      <c r="Q63" s="205"/>
      <c r="R63" s="205"/>
      <c r="S63" s="209"/>
      <c r="T63" s="205"/>
      <c r="U63" s="205"/>
      <c r="V63" s="205"/>
      <c r="W63" s="205"/>
      <c r="X63" s="205"/>
      <c r="Y63" s="205"/>
      <c r="Z63" s="205"/>
      <c r="AA63" s="205"/>
      <c r="AB63" s="205"/>
      <c r="AC63" s="205"/>
      <c r="AD63" s="205"/>
      <c r="AE63" s="205"/>
      <c r="AF63" s="205"/>
      <c r="AG63" s="205"/>
      <c r="AH63" s="205"/>
      <c r="AI63" s="205"/>
      <c r="AJ63" s="205"/>
    </row>
    <row r="64" spans="1:36" s="111" customFormat="1" x14ac:dyDescent="0.25">
      <c r="A64" s="108">
        <v>58</v>
      </c>
      <c r="B64" s="182"/>
      <c r="C64" s="113"/>
      <c r="D64" s="113"/>
      <c r="E64" s="109" t="s">
        <v>47</v>
      </c>
      <c r="F64" s="110">
        <v>20</v>
      </c>
      <c r="G64" s="109" t="s">
        <v>47</v>
      </c>
      <c r="H64" s="110">
        <v>30</v>
      </c>
      <c r="I64" s="109" t="s">
        <v>47</v>
      </c>
      <c r="J64" s="110">
        <v>0</v>
      </c>
      <c r="K64" s="109" t="s">
        <v>47</v>
      </c>
      <c r="L64" s="110">
        <v>0</v>
      </c>
      <c r="M64" s="110" t="s">
        <v>13</v>
      </c>
      <c r="N64" s="205"/>
      <c r="O64" s="205"/>
      <c r="P64" s="205"/>
      <c r="Q64" s="205"/>
      <c r="R64" s="205"/>
      <c r="S64" s="209"/>
      <c r="T64" s="205"/>
      <c r="U64" s="205"/>
      <c r="V64" s="205"/>
      <c r="W64" s="205"/>
      <c r="X64" s="205"/>
      <c r="Y64" s="205"/>
      <c r="Z64" s="205"/>
      <c r="AA64" s="205"/>
      <c r="AB64" s="205"/>
      <c r="AC64" s="205"/>
      <c r="AD64" s="205"/>
      <c r="AE64" s="205"/>
      <c r="AF64" s="205"/>
      <c r="AG64" s="205"/>
      <c r="AH64" s="205"/>
      <c r="AI64" s="205"/>
      <c r="AJ64" s="205"/>
    </row>
    <row r="65" spans="1:36" s="111" customFormat="1" x14ac:dyDescent="0.25">
      <c r="A65" s="108">
        <v>59</v>
      </c>
      <c r="B65" s="182"/>
      <c r="C65" s="113"/>
      <c r="D65" s="113"/>
      <c r="E65" s="109" t="s">
        <v>47</v>
      </c>
      <c r="F65" s="110">
        <v>20</v>
      </c>
      <c r="G65" s="109" t="s">
        <v>47</v>
      </c>
      <c r="H65" s="110">
        <v>30</v>
      </c>
      <c r="I65" s="109" t="s">
        <v>47</v>
      </c>
      <c r="J65" s="110">
        <v>0</v>
      </c>
      <c r="K65" s="109" t="s">
        <v>47</v>
      </c>
      <c r="L65" s="110">
        <v>0</v>
      </c>
      <c r="M65" s="110" t="s">
        <v>13</v>
      </c>
      <c r="N65" s="205"/>
      <c r="O65" s="205"/>
      <c r="P65" s="205"/>
      <c r="Q65" s="205"/>
      <c r="R65" s="205"/>
      <c r="S65" s="209"/>
      <c r="T65" s="205"/>
      <c r="U65" s="205"/>
      <c r="V65" s="205"/>
      <c r="W65" s="205"/>
      <c r="X65" s="205"/>
      <c r="Y65" s="205"/>
      <c r="Z65" s="205"/>
      <c r="AA65" s="205"/>
      <c r="AB65" s="205"/>
      <c r="AC65" s="205"/>
      <c r="AD65" s="205"/>
      <c r="AE65" s="205"/>
      <c r="AF65" s="205"/>
      <c r="AG65" s="205"/>
      <c r="AH65" s="205"/>
      <c r="AI65" s="205"/>
      <c r="AJ65" s="205"/>
    </row>
    <row r="66" spans="1:36" s="111" customFormat="1" x14ac:dyDescent="0.25">
      <c r="A66" s="108">
        <v>60</v>
      </c>
      <c r="B66" s="182"/>
      <c r="C66" s="113"/>
      <c r="D66" s="113"/>
      <c r="E66" s="109" t="s">
        <v>47</v>
      </c>
      <c r="F66" s="110">
        <v>20</v>
      </c>
      <c r="G66" s="109" t="s">
        <v>47</v>
      </c>
      <c r="H66" s="110">
        <v>30</v>
      </c>
      <c r="I66" s="109" t="s">
        <v>47</v>
      </c>
      <c r="J66" s="110">
        <v>0</v>
      </c>
      <c r="K66" s="109" t="s">
        <v>47</v>
      </c>
      <c r="L66" s="110">
        <v>0</v>
      </c>
      <c r="M66" s="110" t="s">
        <v>13</v>
      </c>
      <c r="N66" s="205"/>
      <c r="O66" s="205"/>
      <c r="P66" s="205"/>
      <c r="Q66" s="205"/>
      <c r="R66" s="205"/>
      <c r="S66" s="209"/>
      <c r="T66" s="205"/>
      <c r="U66" s="205"/>
      <c r="V66" s="205"/>
      <c r="W66" s="205"/>
      <c r="X66" s="205"/>
      <c r="Y66" s="205"/>
      <c r="Z66" s="205"/>
      <c r="AA66" s="205"/>
      <c r="AB66" s="205"/>
      <c r="AC66" s="205"/>
      <c r="AD66" s="205"/>
      <c r="AE66" s="205"/>
      <c r="AF66" s="205"/>
      <c r="AG66" s="205"/>
      <c r="AH66" s="205"/>
      <c r="AI66" s="205"/>
      <c r="AJ66" s="205"/>
    </row>
    <row r="67" spans="1:36" s="111" customFormat="1" x14ac:dyDescent="0.25">
      <c r="A67" s="108">
        <v>61</v>
      </c>
      <c r="B67" s="182"/>
      <c r="C67" s="113"/>
      <c r="D67" s="113"/>
      <c r="E67" s="109" t="s">
        <v>47</v>
      </c>
      <c r="F67" s="110">
        <v>20</v>
      </c>
      <c r="G67" s="109" t="s">
        <v>47</v>
      </c>
      <c r="H67" s="110">
        <v>30</v>
      </c>
      <c r="I67" s="109" t="s">
        <v>47</v>
      </c>
      <c r="J67" s="110">
        <v>0</v>
      </c>
      <c r="K67" s="109" t="s">
        <v>47</v>
      </c>
      <c r="L67" s="110">
        <v>0</v>
      </c>
      <c r="M67" s="110" t="s">
        <v>13</v>
      </c>
      <c r="N67" s="205"/>
      <c r="O67" s="205"/>
      <c r="P67" s="205"/>
      <c r="Q67" s="205"/>
      <c r="R67" s="205"/>
      <c r="S67" s="209"/>
      <c r="T67" s="205"/>
      <c r="U67" s="205"/>
      <c r="V67" s="205"/>
      <c r="W67" s="205"/>
      <c r="X67" s="205"/>
      <c r="Y67" s="205"/>
      <c r="Z67" s="205"/>
      <c r="AA67" s="205"/>
      <c r="AB67" s="205"/>
      <c r="AC67" s="205"/>
      <c r="AD67" s="205"/>
      <c r="AE67" s="205"/>
      <c r="AF67" s="205"/>
      <c r="AG67" s="205"/>
      <c r="AH67" s="205"/>
      <c r="AI67" s="205"/>
      <c r="AJ67" s="205"/>
    </row>
    <row r="68" spans="1:36" s="111" customFormat="1" x14ac:dyDescent="0.25">
      <c r="A68" s="108">
        <v>62</v>
      </c>
      <c r="B68" s="182"/>
      <c r="C68" s="113"/>
      <c r="D68" s="113"/>
      <c r="E68" s="109" t="s">
        <v>47</v>
      </c>
      <c r="F68" s="110">
        <v>20</v>
      </c>
      <c r="G68" s="109" t="s">
        <v>47</v>
      </c>
      <c r="H68" s="110">
        <v>30</v>
      </c>
      <c r="I68" s="109" t="s">
        <v>47</v>
      </c>
      <c r="J68" s="110">
        <v>0</v>
      </c>
      <c r="K68" s="109" t="s">
        <v>47</v>
      </c>
      <c r="L68" s="110">
        <v>0</v>
      </c>
      <c r="M68" s="110" t="s">
        <v>13</v>
      </c>
      <c r="N68" s="205"/>
      <c r="O68" s="205"/>
      <c r="P68" s="205"/>
      <c r="Q68" s="205"/>
      <c r="R68" s="205"/>
      <c r="S68" s="209"/>
      <c r="T68" s="205"/>
      <c r="U68" s="205"/>
      <c r="V68" s="205"/>
      <c r="W68" s="205"/>
      <c r="X68" s="205"/>
      <c r="Y68" s="205"/>
      <c r="Z68" s="205"/>
      <c r="AA68" s="205"/>
      <c r="AB68" s="205"/>
      <c r="AC68" s="205"/>
      <c r="AD68" s="205"/>
      <c r="AE68" s="205"/>
      <c r="AF68" s="205"/>
      <c r="AG68" s="205"/>
      <c r="AH68" s="205"/>
      <c r="AI68" s="205"/>
      <c r="AJ68" s="205"/>
    </row>
    <row r="69" spans="1:36" s="111" customFormat="1" x14ac:dyDescent="0.25">
      <c r="A69" s="108">
        <v>63</v>
      </c>
      <c r="B69" s="182"/>
      <c r="C69" s="113"/>
      <c r="D69" s="113"/>
      <c r="E69" s="109" t="s">
        <v>47</v>
      </c>
      <c r="F69" s="110">
        <v>20</v>
      </c>
      <c r="G69" s="109" t="s">
        <v>47</v>
      </c>
      <c r="H69" s="110">
        <v>30</v>
      </c>
      <c r="I69" s="109" t="s">
        <v>47</v>
      </c>
      <c r="J69" s="110">
        <v>0</v>
      </c>
      <c r="K69" s="109" t="s">
        <v>47</v>
      </c>
      <c r="L69" s="110">
        <v>0</v>
      </c>
      <c r="M69" s="110" t="s">
        <v>13</v>
      </c>
      <c r="N69" s="205"/>
      <c r="O69" s="205"/>
      <c r="P69" s="205"/>
      <c r="Q69" s="205"/>
      <c r="R69" s="205"/>
      <c r="S69" s="209"/>
      <c r="T69" s="205"/>
      <c r="U69" s="205"/>
      <c r="V69" s="205"/>
      <c r="W69" s="205"/>
      <c r="X69" s="205"/>
      <c r="Y69" s="205"/>
      <c r="Z69" s="205"/>
      <c r="AA69" s="205"/>
      <c r="AB69" s="205"/>
      <c r="AC69" s="205"/>
      <c r="AD69" s="205"/>
      <c r="AE69" s="205"/>
      <c r="AF69" s="205"/>
      <c r="AG69" s="205"/>
      <c r="AH69" s="205"/>
      <c r="AI69" s="205"/>
      <c r="AJ69" s="205"/>
    </row>
    <row r="70" spans="1:36" s="111" customFormat="1" x14ac:dyDescent="0.25">
      <c r="A70" s="108">
        <v>64</v>
      </c>
      <c r="B70" s="182"/>
      <c r="C70" s="113"/>
      <c r="D70" s="113"/>
      <c r="E70" s="109" t="s">
        <v>47</v>
      </c>
      <c r="F70" s="110">
        <v>20</v>
      </c>
      <c r="G70" s="109" t="s">
        <v>47</v>
      </c>
      <c r="H70" s="110">
        <v>30</v>
      </c>
      <c r="I70" s="109" t="s">
        <v>47</v>
      </c>
      <c r="J70" s="110">
        <v>0</v>
      </c>
      <c r="K70" s="109" t="s">
        <v>47</v>
      </c>
      <c r="L70" s="110">
        <v>0</v>
      </c>
      <c r="M70" s="110" t="s">
        <v>13</v>
      </c>
      <c r="N70" s="205"/>
      <c r="O70" s="205"/>
      <c r="P70" s="205"/>
      <c r="Q70" s="205"/>
      <c r="R70" s="205"/>
      <c r="S70" s="209"/>
      <c r="T70" s="205"/>
      <c r="U70" s="205"/>
      <c r="V70" s="205"/>
      <c r="W70" s="205"/>
      <c r="X70" s="205"/>
      <c r="Y70" s="205"/>
      <c r="Z70" s="205"/>
      <c r="AA70" s="205"/>
      <c r="AB70" s="205"/>
      <c r="AC70" s="205"/>
      <c r="AD70" s="205"/>
      <c r="AE70" s="205"/>
      <c r="AF70" s="205"/>
      <c r="AG70" s="205"/>
      <c r="AH70" s="205"/>
      <c r="AI70" s="205"/>
      <c r="AJ70" s="205"/>
    </row>
    <row r="71" spans="1:36" s="111" customFormat="1" x14ac:dyDescent="0.25">
      <c r="A71" s="108">
        <v>65</v>
      </c>
      <c r="B71" s="182"/>
      <c r="C71" s="113"/>
      <c r="D71" s="113"/>
      <c r="E71" s="109" t="s">
        <v>47</v>
      </c>
      <c r="F71" s="110">
        <v>20</v>
      </c>
      <c r="G71" s="109" t="s">
        <v>47</v>
      </c>
      <c r="H71" s="110">
        <v>30</v>
      </c>
      <c r="I71" s="109" t="s">
        <v>47</v>
      </c>
      <c r="J71" s="110">
        <v>0</v>
      </c>
      <c r="K71" s="109" t="s">
        <v>47</v>
      </c>
      <c r="L71" s="110">
        <v>0</v>
      </c>
      <c r="M71" s="110" t="s">
        <v>13</v>
      </c>
      <c r="N71" s="205"/>
      <c r="O71" s="205"/>
      <c r="P71" s="205"/>
      <c r="Q71" s="205"/>
      <c r="R71" s="205"/>
      <c r="S71" s="206"/>
      <c r="T71" s="205"/>
      <c r="U71" s="205"/>
      <c r="V71" s="205"/>
      <c r="W71" s="205"/>
      <c r="X71" s="205"/>
      <c r="Y71" s="205"/>
      <c r="Z71" s="205"/>
      <c r="AA71" s="205"/>
      <c r="AB71" s="205"/>
      <c r="AC71" s="205"/>
      <c r="AD71" s="205"/>
      <c r="AE71" s="205"/>
      <c r="AF71" s="205"/>
      <c r="AG71" s="205"/>
      <c r="AH71" s="205"/>
      <c r="AI71" s="205"/>
      <c r="AJ71" s="205"/>
    </row>
    <row r="72" spans="1:36" s="111" customFormat="1" x14ac:dyDescent="0.25">
      <c r="A72" s="108">
        <v>66</v>
      </c>
      <c r="B72" s="182"/>
      <c r="C72" s="113"/>
      <c r="D72" s="113"/>
      <c r="E72" s="109" t="s">
        <v>47</v>
      </c>
      <c r="F72" s="110">
        <v>20</v>
      </c>
      <c r="G72" s="109" t="s">
        <v>47</v>
      </c>
      <c r="H72" s="110">
        <v>30</v>
      </c>
      <c r="I72" s="109" t="s">
        <v>47</v>
      </c>
      <c r="J72" s="110">
        <v>0</v>
      </c>
      <c r="K72" s="109" t="s">
        <v>47</v>
      </c>
      <c r="L72" s="110">
        <v>0</v>
      </c>
      <c r="M72" s="110" t="s">
        <v>13</v>
      </c>
      <c r="N72" s="205"/>
      <c r="O72" s="205"/>
      <c r="P72" s="205"/>
      <c r="Q72" s="205"/>
      <c r="R72" s="205"/>
      <c r="S72" s="206"/>
      <c r="T72" s="205"/>
      <c r="U72" s="205"/>
      <c r="V72" s="205"/>
      <c r="W72" s="205"/>
      <c r="X72" s="205"/>
      <c r="Y72" s="205"/>
      <c r="Z72" s="205"/>
      <c r="AA72" s="205"/>
      <c r="AB72" s="205"/>
      <c r="AC72" s="205"/>
      <c r="AD72" s="205"/>
      <c r="AE72" s="205"/>
      <c r="AF72" s="205"/>
      <c r="AG72" s="205"/>
      <c r="AH72" s="205"/>
      <c r="AI72" s="205"/>
      <c r="AJ72" s="205"/>
    </row>
    <row r="73" spans="1:36" s="111" customFormat="1" x14ac:dyDescent="0.25">
      <c r="A73" s="108">
        <v>67</v>
      </c>
      <c r="B73" s="182"/>
      <c r="C73" s="113"/>
      <c r="D73" s="113"/>
      <c r="E73" s="109" t="s">
        <v>47</v>
      </c>
      <c r="F73" s="110">
        <v>20</v>
      </c>
      <c r="G73" s="109" t="s">
        <v>47</v>
      </c>
      <c r="H73" s="110">
        <v>30</v>
      </c>
      <c r="I73" s="109" t="s">
        <v>47</v>
      </c>
      <c r="J73" s="110">
        <v>0</v>
      </c>
      <c r="K73" s="109" t="s">
        <v>47</v>
      </c>
      <c r="L73" s="110">
        <v>0</v>
      </c>
      <c r="M73" s="110" t="s">
        <v>13</v>
      </c>
      <c r="N73" s="205"/>
      <c r="O73" s="205"/>
      <c r="P73" s="205"/>
      <c r="Q73" s="205"/>
      <c r="R73" s="205"/>
      <c r="S73" s="206"/>
      <c r="T73" s="205"/>
      <c r="U73" s="205"/>
      <c r="V73" s="205"/>
      <c r="W73" s="205"/>
      <c r="X73" s="205"/>
      <c r="Y73" s="205"/>
      <c r="Z73" s="205"/>
      <c r="AA73" s="205"/>
      <c r="AB73" s="205"/>
      <c r="AC73" s="205"/>
      <c r="AD73" s="205"/>
      <c r="AE73" s="205"/>
      <c r="AF73" s="205"/>
      <c r="AG73" s="205"/>
      <c r="AH73" s="205"/>
      <c r="AI73" s="205"/>
      <c r="AJ73" s="205"/>
    </row>
    <row r="74" spans="1:36" s="111" customFormat="1" x14ac:dyDescent="0.25">
      <c r="A74" s="108">
        <v>68</v>
      </c>
      <c r="B74" s="182"/>
      <c r="C74" s="113"/>
      <c r="D74" s="113"/>
      <c r="E74" s="109" t="s">
        <v>47</v>
      </c>
      <c r="F74" s="110">
        <v>20</v>
      </c>
      <c r="G74" s="109" t="s">
        <v>47</v>
      </c>
      <c r="H74" s="110">
        <v>30</v>
      </c>
      <c r="I74" s="109" t="s">
        <v>47</v>
      </c>
      <c r="J74" s="110">
        <v>0</v>
      </c>
      <c r="K74" s="109" t="s">
        <v>47</v>
      </c>
      <c r="L74" s="110">
        <v>0</v>
      </c>
      <c r="M74" s="110" t="s">
        <v>13</v>
      </c>
      <c r="N74" s="205"/>
      <c r="O74" s="205"/>
      <c r="P74" s="205"/>
      <c r="Q74" s="205"/>
      <c r="R74" s="205"/>
      <c r="S74" s="206"/>
      <c r="T74" s="205"/>
      <c r="U74" s="205"/>
      <c r="V74" s="205"/>
      <c r="W74" s="205"/>
      <c r="X74" s="205"/>
      <c r="Y74" s="205"/>
      <c r="Z74" s="205"/>
      <c r="AA74" s="205"/>
      <c r="AB74" s="205"/>
      <c r="AC74" s="205"/>
      <c r="AD74" s="205"/>
      <c r="AE74" s="205"/>
      <c r="AF74" s="205"/>
      <c r="AG74" s="205"/>
      <c r="AH74" s="205"/>
      <c r="AI74" s="205"/>
      <c r="AJ74" s="205"/>
    </row>
    <row r="75" spans="1:36" s="111" customFormat="1" x14ac:dyDescent="0.25">
      <c r="A75" s="108">
        <v>69</v>
      </c>
      <c r="B75" s="182"/>
      <c r="C75" s="113"/>
      <c r="D75" s="113"/>
      <c r="E75" s="109" t="s">
        <v>47</v>
      </c>
      <c r="F75" s="110">
        <v>20</v>
      </c>
      <c r="G75" s="109" t="s">
        <v>47</v>
      </c>
      <c r="H75" s="110">
        <v>30</v>
      </c>
      <c r="I75" s="109" t="s">
        <v>47</v>
      </c>
      <c r="J75" s="110">
        <v>0</v>
      </c>
      <c r="K75" s="109" t="s">
        <v>47</v>
      </c>
      <c r="L75" s="110">
        <v>0</v>
      </c>
      <c r="M75" s="110" t="s">
        <v>13</v>
      </c>
      <c r="N75" s="205"/>
      <c r="O75" s="205"/>
      <c r="P75" s="205"/>
      <c r="Q75" s="205"/>
      <c r="R75" s="205"/>
      <c r="S75" s="206"/>
      <c r="T75" s="205"/>
      <c r="U75" s="205"/>
      <c r="V75" s="205"/>
      <c r="W75" s="205"/>
      <c r="X75" s="205"/>
      <c r="Y75" s="205"/>
      <c r="Z75" s="205"/>
      <c r="AA75" s="205"/>
      <c r="AB75" s="205"/>
      <c r="AC75" s="205"/>
      <c r="AD75" s="205"/>
      <c r="AE75" s="205"/>
      <c r="AF75" s="205"/>
      <c r="AG75" s="205"/>
      <c r="AH75" s="205"/>
      <c r="AI75" s="205"/>
      <c r="AJ75" s="205"/>
    </row>
    <row r="76" spans="1:36" s="111" customFormat="1" x14ac:dyDescent="0.25">
      <c r="A76" s="108">
        <v>70</v>
      </c>
      <c r="B76" s="182"/>
      <c r="C76" s="113"/>
      <c r="D76" s="113"/>
      <c r="E76" s="109" t="s">
        <v>47</v>
      </c>
      <c r="F76" s="110">
        <v>20</v>
      </c>
      <c r="G76" s="109" t="s">
        <v>47</v>
      </c>
      <c r="H76" s="110">
        <v>30</v>
      </c>
      <c r="I76" s="109" t="s">
        <v>47</v>
      </c>
      <c r="J76" s="110">
        <v>0</v>
      </c>
      <c r="K76" s="109" t="s">
        <v>47</v>
      </c>
      <c r="L76" s="110">
        <v>0</v>
      </c>
      <c r="M76" s="110" t="s">
        <v>13</v>
      </c>
      <c r="N76" s="205"/>
      <c r="O76" s="205"/>
      <c r="P76" s="205"/>
      <c r="Q76" s="205"/>
      <c r="R76" s="205"/>
      <c r="S76" s="206"/>
      <c r="T76" s="205"/>
      <c r="U76" s="205"/>
      <c r="V76" s="205"/>
      <c r="W76" s="205"/>
      <c r="X76" s="205"/>
      <c r="Y76" s="205"/>
      <c r="Z76" s="205"/>
      <c r="AA76" s="205"/>
      <c r="AB76" s="205"/>
      <c r="AC76" s="205"/>
      <c r="AD76" s="205"/>
      <c r="AE76" s="205"/>
      <c r="AF76" s="205"/>
      <c r="AG76" s="205"/>
      <c r="AH76" s="205"/>
      <c r="AI76" s="205"/>
      <c r="AJ76" s="205"/>
    </row>
    <row r="77" spans="1:36" s="111" customFormat="1" x14ac:dyDescent="0.25">
      <c r="A77" s="108">
        <v>71</v>
      </c>
      <c r="B77" s="182"/>
      <c r="C77" s="113"/>
      <c r="D77" s="113"/>
      <c r="E77" s="109" t="s">
        <v>47</v>
      </c>
      <c r="F77" s="110">
        <v>20</v>
      </c>
      <c r="G77" s="109" t="s">
        <v>47</v>
      </c>
      <c r="H77" s="110">
        <v>30</v>
      </c>
      <c r="I77" s="109" t="s">
        <v>47</v>
      </c>
      <c r="J77" s="110">
        <v>0</v>
      </c>
      <c r="K77" s="109" t="s">
        <v>47</v>
      </c>
      <c r="L77" s="110">
        <v>0</v>
      </c>
      <c r="M77" s="110" t="s">
        <v>13</v>
      </c>
      <c r="N77" s="205"/>
      <c r="O77" s="205"/>
      <c r="P77" s="205"/>
      <c r="Q77" s="205"/>
      <c r="R77" s="205"/>
      <c r="S77" s="206"/>
      <c r="T77" s="205"/>
      <c r="U77" s="205"/>
      <c r="V77" s="205"/>
      <c r="W77" s="205"/>
      <c r="X77" s="205"/>
      <c r="Y77" s="205"/>
      <c r="Z77" s="205"/>
      <c r="AA77" s="205"/>
      <c r="AB77" s="205"/>
      <c r="AC77" s="205"/>
      <c r="AD77" s="205"/>
      <c r="AE77" s="205"/>
      <c r="AF77" s="205"/>
      <c r="AG77" s="205"/>
      <c r="AH77" s="205"/>
      <c r="AI77" s="205"/>
      <c r="AJ77" s="205"/>
    </row>
    <row r="78" spans="1:36" s="111" customFormat="1" x14ac:dyDescent="0.25">
      <c r="A78" s="108">
        <v>72</v>
      </c>
      <c r="B78" s="182"/>
      <c r="C78" s="113"/>
      <c r="D78" s="113"/>
      <c r="E78" s="109" t="s">
        <v>47</v>
      </c>
      <c r="F78" s="110">
        <v>20</v>
      </c>
      <c r="G78" s="109" t="s">
        <v>47</v>
      </c>
      <c r="H78" s="110">
        <v>30</v>
      </c>
      <c r="I78" s="109" t="s">
        <v>47</v>
      </c>
      <c r="J78" s="110">
        <v>0</v>
      </c>
      <c r="K78" s="109" t="s">
        <v>47</v>
      </c>
      <c r="L78" s="110">
        <v>0</v>
      </c>
      <c r="M78" s="110" t="s">
        <v>13</v>
      </c>
      <c r="N78" s="205"/>
      <c r="O78" s="205"/>
      <c r="P78" s="205"/>
      <c r="Q78" s="205"/>
      <c r="R78" s="205"/>
      <c r="S78" s="206"/>
      <c r="T78" s="205"/>
      <c r="U78" s="205"/>
      <c r="V78" s="205"/>
      <c r="W78" s="205"/>
      <c r="X78" s="205"/>
      <c r="Y78" s="205"/>
      <c r="Z78" s="205"/>
      <c r="AA78" s="205"/>
      <c r="AB78" s="205"/>
      <c r="AC78" s="205"/>
      <c r="AD78" s="205"/>
      <c r="AE78" s="205"/>
      <c r="AF78" s="205"/>
      <c r="AG78" s="205"/>
      <c r="AH78" s="205"/>
      <c r="AI78" s="205"/>
      <c r="AJ78" s="205"/>
    </row>
    <row r="79" spans="1:36" s="111" customFormat="1" x14ac:dyDescent="0.25">
      <c r="A79" s="108">
        <v>73</v>
      </c>
      <c r="B79" s="182"/>
      <c r="C79" s="113"/>
      <c r="D79" s="113"/>
      <c r="E79" s="109" t="s">
        <v>47</v>
      </c>
      <c r="F79" s="110">
        <v>20</v>
      </c>
      <c r="G79" s="109" t="s">
        <v>47</v>
      </c>
      <c r="H79" s="110">
        <v>30</v>
      </c>
      <c r="I79" s="109" t="s">
        <v>47</v>
      </c>
      <c r="J79" s="110">
        <v>0</v>
      </c>
      <c r="K79" s="109" t="s">
        <v>47</v>
      </c>
      <c r="L79" s="110">
        <v>0</v>
      </c>
      <c r="M79" s="110" t="s">
        <v>13</v>
      </c>
      <c r="N79" s="205"/>
      <c r="O79" s="205"/>
      <c r="P79" s="205"/>
      <c r="Q79" s="205"/>
      <c r="R79" s="205"/>
      <c r="S79" s="206"/>
      <c r="T79" s="205"/>
      <c r="U79" s="205"/>
      <c r="V79" s="205"/>
      <c r="W79" s="205"/>
      <c r="X79" s="205"/>
      <c r="Y79" s="205"/>
      <c r="Z79" s="205"/>
      <c r="AA79" s="205"/>
      <c r="AB79" s="205"/>
      <c r="AC79" s="205"/>
      <c r="AD79" s="205"/>
      <c r="AE79" s="205"/>
      <c r="AF79" s="205"/>
      <c r="AG79" s="205"/>
      <c r="AH79" s="205"/>
      <c r="AI79" s="205"/>
      <c r="AJ79" s="205"/>
    </row>
    <row r="80" spans="1:36" s="111" customFormat="1" x14ac:dyDescent="0.25">
      <c r="A80" s="108">
        <v>74</v>
      </c>
      <c r="B80" s="182"/>
      <c r="C80" s="113"/>
      <c r="D80" s="113"/>
      <c r="E80" s="109" t="s">
        <v>47</v>
      </c>
      <c r="F80" s="110">
        <v>20</v>
      </c>
      <c r="G80" s="109" t="s">
        <v>47</v>
      </c>
      <c r="H80" s="110">
        <v>30</v>
      </c>
      <c r="I80" s="109" t="s">
        <v>47</v>
      </c>
      <c r="J80" s="110">
        <v>0</v>
      </c>
      <c r="K80" s="109" t="s">
        <v>47</v>
      </c>
      <c r="L80" s="110">
        <v>0</v>
      </c>
      <c r="M80" s="110" t="s">
        <v>13</v>
      </c>
      <c r="N80" s="205"/>
      <c r="O80" s="205"/>
      <c r="P80" s="205"/>
      <c r="Q80" s="205"/>
      <c r="R80" s="205"/>
      <c r="S80" s="206"/>
      <c r="T80" s="205"/>
      <c r="U80" s="205"/>
      <c r="V80" s="205"/>
      <c r="W80" s="205"/>
      <c r="X80" s="205"/>
      <c r="Y80" s="205"/>
      <c r="Z80" s="205"/>
      <c r="AA80" s="205"/>
      <c r="AB80" s="205"/>
      <c r="AC80" s="205"/>
      <c r="AD80" s="205"/>
      <c r="AE80" s="205"/>
      <c r="AF80" s="205"/>
      <c r="AG80" s="205"/>
      <c r="AH80" s="205"/>
      <c r="AI80" s="205"/>
      <c r="AJ80" s="205"/>
    </row>
    <row r="81" spans="1:36" s="111" customFormat="1" x14ac:dyDescent="0.25">
      <c r="A81" s="108">
        <v>75</v>
      </c>
      <c r="B81" s="182"/>
      <c r="C81" s="113"/>
      <c r="D81" s="113"/>
      <c r="E81" s="109" t="s">
        <v>47</v>
      </c>
      <c r="F81" s="110">
        <v>20</v>
      </c>
      <c r="G81" s="109" t="s">
        <v>47</v>
      </c>
      <c r="H81" s="110">
        <v>30</v>
      </c>
      <c r="I81" s="109" t="s">
        <v>47</v>
      </c>
      <c r="J81" s="110">
        <v>0</v>
      </c>
      <c r="K81" s="109" t="s">
        <v>47</v>
      </c>
      <c r="L81" s="110">
        <v>0</v>
      </c>
      <c r="M81" s="110" t="s">
        <v>13</v>
      </c>
      <c r="N81" s="205"/>
      <c r="O81" s="205"/>
      <c r="P81" s="205"/>
      <c r="Q81" s="205"/>
      <c r="R81" s="205"/>
      <c r="S81" s="206"/>
      <c r="T81" s="205"/>
      <c r="U81" s="205"/>
      <c r="V81" s="205"/>
      <c r="W81" s="205"/>
      <c r="X81" s="205"/>
      <c r="Y81" s="205"/>
      <c r="Z81" s="205"/>
      <c r="AA81" s="205"/>
      <c r="AB81" s="205"/>
      <c r="AC81" s="205"/>
      <c r="AD81" s="205"/>
      <c r="AE81" s="205"/>
      <c r="AF81" s="205"/>
      <c r="AG81" s="205"/>
      <c r="AH81" s="205"/>
      <c r="AI81" s="205"/>
      <c r="AJ81" s="205"/>
    </row>
    <row r="82" spans="1:36" s="111" customFormat="1" x14ac:dyDescent="0.25">
      <c r="A82" s="108">
        <v>76</v>
      </c>
      <c r="B82" s="182"/>
      <c r="C82" s="113"/>
      <c r="D82" s="113"/>
      <c r="E82" s="109" t="s">
        <v>47</v>
      </c>
      <c r="F82" s="110">
        <v>20</v>
      </c>
      <c r="G82" s="109" t="s">
        <v>47</v>
      </c>
      <c r="H82" s="110">
        <v>30</v>
      </c>
      <c r="I82" s="109" t="s">
        <v>47</v>
      </c>
      <c r="J82" s="110">
        <v>0</v>
      </c>
      <c r="K82" s="109" t="s">
        <v>47</v>
      </c>
      <c r="L82" s="110">
        <v>0</v>
      </c>
      <c r="M82" s="110" t="s">
        <v>13</v>
      </c>
      <c r="N82" s="205"/>
      <c r="O82" s="205"/>
      <c r="P82" s="205"/>
      <c r="Q82" s="205"/>
      <c r="R82" s="205"/>
      <c r="S82" s="206"/>
      <c r="T82" s="205"/>
      <c r="U82" s="205"/>
      <c r="V82" s="205"/>
      <c r="W82" s="205"/>
      <c r="X82" s="205"/>
      <c r="Y82" s="205"/>
      <c r="Z82" s="205"/>
      <c r="AA82" s="205"/>
      <c r="AB82" s="205"/>
      <c r="AC82" s="205"/>
      <c r="AD82" s="205"/>
      <c r="AE82" s="205"/>
      <c r="AF82" s="205"/>
      <c r="AG82" s="205"/>
      <c r="AH82" s="205"/>
      <c r="AI82" s="205"/>
      <c r="AJ82" s="205"/>
    </row>
    <row r="83" spans="1:36" s="111" customFormat="1" x14ac:dyDescent="0.25">
      <c r="A83" s="108">
        <v>77</v>
      </c>
      <c r="B83" s="182"/>
      <c r="C83" s="113"/>
      <c r="D83" s="113"/>
      <c r="E83" s="109" t="s">
        <v>47</v>
      </c>
      <c r="F83" s="110">
        <v>20</v>
      </c>
      <c r="G83" s="109" t="s">
        <v>47</v>
      </c>
      <c r="H83" s="110">
        <v>30</v>
      </c>
      <c r="I83" s="109" t="s">
        <v>47</v>
      </c>
      <c r="J83" s="110">
        <v>0</v>
      </c>
      <c r="K83" s="109" t="s">
        <v>47</v>
      </c>
      <c r="L83" s="110">
        <v>0</v>
      </c>
      <c r="M83" s="110" t="s">
        <v>13</v>
      </c>
      <c r="N83" s="205"/>
      <c r="O83" s="205"/>
      <c r="P83" s="205"/>
      <c r="Q83" s="205"/>
      <c r="R83" s="205"/>
      <c r="S83" s="206"/>
      <c r="T83" s="205"/>
      <c r="U83" s="205"/>
      <c r="V83" s="205"/>
      <c r="W83" s="205"/>
      <c r="X83" s="205"/>
      <c r="Y83" s="205"/>
      <c r="Z83" s="205"/>
      <c r="AA83" s="205"/>
      <c r="AB83" s="205"/>
      <c r="AC83" s="205"/>
      <c r="AD83" s="205"/>
      <c r="AE83" s="205"/>
      <c r="AF83" s="205"/>
      <c r="AG83" s="205"/>
      <c r="AH83" s="205"/>
      <c r="AI83" s="205"/>
      <c r="AJ83" s="205"/>
    </row>
    <row r="84" spans="1:36" s="111" customFormat="1" x14ac:dyDescent="0.25">
      <c r="A84" s="108">
        <v>78</v>
      </c>
      <c r="B84" s="182"/>
      <c r="C84" s="113"/>
      <c r="D84" s="113"/>
      <c r="E84" s="109" t="s">
        <v>47</v>
      </c>
      <c r="F84" s="110">
        <v>20</v>
      </c>
      <c r="G84" s="109" t="s">
        <v>47</v>
      </c>
      <c r="H84" s="110">
        <v>30</v>
      </c>
      <c r="I84" s="109" t="s">
        <v>47</v>
      </c>
      <c r="J84" s="110">
        <v>0</v>
      </c>
      <c r="K84" s="109" t="s">
        <v>47</v>
      </c>
      <c r="L84" s="110">
        <v>0</v>
      </c>
      <c r="M84" s="110" t="s">
        <v>13</v>
      </c>
      <c r="N84" s="205"/>
      <c r="O84" s="205"/>
      <c r="P84" s="205"/>
      <c r="Q84" s="205"/>
      <c r="R84" s="205"/>
      <c r="S84" s="206"/>
      <c r="T84" s="205"/>
      <c r="U84" s="205"/>
      <c r="V84" s="205"/>
      <c r="W84" s="205"/>
      <c r="X84" s="205"/>
      <c r="Y84" s="205"/>
      <c r="Z84" s="205"/>
      <c r="AA84" s="205"/>
      <c r="AB84" s="205"/>
      <c r="AC84" s="205"/>
      <c r="AD84" s="205"/>
      <c r="AE84" s="205"/>
      <c r="AF84" s="205"/>
      <c r="AG84" s="205"/>
      <c r="AH84" s="205"/>
      <c r="AI84" s="205"/>
      <c r="AJ84" s="205"/>
    </row>
    <row r="85" spans="1:36" s="111" customFormat="1" x14ac:dyDescent="0.25">
      <c r="A85" s="108">
        <v>79</v>
      </c>
      <c r="B85" s="182"/>
      <c r="C85" s="113"/>
      <c r="D85" s="113"/>
      <c r="E85" s="109" t="s">
        <v>47</v>
      </c>
      <c r="F85" s="110">
        <v>20</v>
      </c>
      <c r="G85" s="109" t="s">
        <v>47</v>
      </c>
      <c r="H85" s="110">
        <v>30</v>
      </c>
      <c r="I85" s="109" t="s">
        <v>47</v>
      </c>
      <c r="J85" s="110">
        <v>0</v>
      </c>
      <c r="K85" s="109" t="s">
        <v>47</v>
      </c>
      <c r="L85" s="110">
        <v>0</v>
      </c>
      <c r="M85" s="110" t="s">
        <v>13</v>
      </c>
      <c r="N85" s="205"/>
      <c r="O85" s="205"/>
      <c r="P85" s="205"/>
      <c r="Q85" s="205"/>
      <c r="R85" s="205"/>
      <c r="S85" s="206"/>
      <c r="T85" s="205"/>
      <c r="U85" s="205"/>
      <c r="V85" s="205"/>
      <c r="W85" s="205"/>
      <c r="X85" s="205"/>
      <c r="Y85" s="205"/>
      <c r="Z85" s="205"/>
      <c r="AA85" s="205"/>
      <c r="AB85" s="205"/>
      <c r="AC85" s="205"/>
      <c r="AD85" s="205"/>
      <c r="AE85" s="205"/>
      <c r="AF85" s="205"/>
      <c r="AG85" s="205"/>
      <c r="AH85" s="205"/>
      <c r="AI85" s="205"/>
      <c r="AJ85" s="205"/>
    </row>
    <row r="86" spans="1:36" s="111" customFormat="1" x14ac:dyDescent="0.25">
      <c r="A86" s="108">
        <v>80</v>
      </c>
      <c r="B86" s="182"/>
      <c r="C86" s="113"/>
      <c r="D86" s="113"/>
      <c r="E86" s="109" t="s">
        <v>47</v>
      </c>
      <c r="F86" s="110">
        <v>20</v>
      </c>
      <c r="G86" s="109" t="s">
        <v>47</v>
      </c>
      <c r="H86" s="110">
        <v>30</v>
      </c>
      <c r="I86" s="109" t="s">
        <v>47</v>
      </c>
      <c r="J86" s="110">
        <v>0</v>
      </c>
      <c r="K86" s="109" t="s">
        <v>47</v>
      </c>
      <c r="L86" s="110">
        <v>0</v>
      </c>
      <c r="M86" s="110" t="s">
        <v>13</v>
      </c>
      <c r="N86" s="205"/>
      <c r="O86" s="205"/>
      <c r="P86" s="205"/>
      <c r="Q86" s="205"/>
      <c r="R86" s="205"/>
      <c r="S86" s="206"/>
      <c r="T86" s="205"/>
      <c r="U86" s="205"/>
      <c r="V86" s="205"/>
      <c r="W86" s="205"/>
      <c r="X86" s="205"/>
      <c r="Y86" s="205"/>
      <c r="Z86" s="205"/>
      <c r="AA86" s="205"/>
      <c r="AB86" s="205"/>
      <c r="AC86" s="205"/>
      <c r="AD86" s="205"/>
      <c r="AE86" s="205"/>
      <c r="AF86" s="205"/>
      <c r="AG86" s="205"/>
      <c r="AH86" s="205"/>
      <c r="AI86" s="205"/>
      <c r="AJ86" s="205"/>
    </row>
    <row r="87" spans="1:36" s="111" customFormat="1" x14ac:dyDescent="0.25">
      <c r="A87" s="108">
        <v>81</v>
      </c>
      <c r="B87" s="182"/>
      <c r="C87" s="113"/>
      <c r="D87" s="113"/>
      <c r="E87" s="109" t="s">
        <v>47</v>
      </c>
      <c r="F87" s="110">
        <v>20</v>
      </c>
      <c r="G87" s="109" t="s">
        <v>47</v>
      </c>
      <c r="H87" s="110">
        <v>30</v>
      </c>
      <c r="I87" s="109" t="s">
        <v>47</v>
      </c>
      <c r="J87" s="110">
        <v>0</v>
      </c>
      <c r="K87" s="109" t="s">
        <v>47</v>
      </c>
      <c r="L87" s="110">
        <v>0</v>
      </c>
      <c r="M87" s="110" t="s">
        <v>13</v>
      </c>
      <c r="N87" s="205"/>
      <c r="O87" s="205"/>
      <c r="P87" s="205"/>
      <c r="Q87" s="205"/>
      <c r="R87" s="205"/>
      <c r="S87" s="206"/>
      <c r="T87" s="205"/>
      <c r="U87" s="205"/>
      <c r="V87" s="205"/>
      <c r="W87" s="205"/>
      <c r="X87" s="205"/>
      <c r="Y87" s="205"/>
      <c r="Z87" s="205"/>
      <c r="AA87" s="205"/>
      <c r="AB87" s="205"/>
      <c r="AC87" s="205"/>
      <c r="AD87" s="205"/>
      <c r="AE87" s="205"/>
      <c r="AF87" s="205"/>
      <c r="AG87" s="205"/>
      <c r="AH87" s="205"/>
      <c r="AI87" s="205"/>
      <c r="AJ87" s="205"/>
    </row>
    <row r="88" spans="1:36" s="111" customFormat="1" x14ac:dyDescent="0.25">
      <c r="A88" s="108">
        <v>82</v>
      </c>
      <c r="B88" s="182"/>
      <c r="C88" s="113"/>
      <c r="D88" s="113"/>
      <c r="E88" s="109" t="s">
        <v>47</v>
      </c>
      <c r="F88" s="110">
        <v>20</v>
      </c>
      <c r="G88" s="109" t="s">
        <v>47</v>
      </c>
      <c r="H88" s="110">
        <v>30</v>
      </c>
      <c r="I88" s="109" t="s">
        <v>47</v>
      </c>
      <c r="J88" s="110">
        <v>0</v>
      </c>
      <c r="K88" s="109" t="s">
        <v>47</v>
      </c>
      <c r="L88" s="110">
        <v>0</v>
      </c>
      <c r="M88" s="110" t="s">
        <v>13</v>
      </c>
      <c r="N88" s="205"/>
      <c r="O88" s="205"/>
      <c r="P88" s="205"/>
      <c r="Q88" s="205"/>
      <c r="R88" s="205"/>
      <c r="S88" s="206"/>
      <c r="T88" s="205"/>
      <c r="U88" s="205"/>
      <c r="V88" s="205"/>
      <c r="W88" s="205"/>
      <c r="X88" s="205"/>
      <c r="Y88" s="205"/>
      <c r="Z88" s="205"/>
      <c r="AA88" s="205"/>
      <c r="AB88" s="205"/>
      <c r="AC88" s="205"/>
      <c r="AD88" s="205"/>
      <c r="AE88" s="205"/>
      <c r="AF88" s="205"/>
      <c r="AG88" s="205"/>
      <c r="AH88" s="205"/>
      <c r="AI88" s="205"/>
      <c r="AJ88" s="205"/>
    </row>
    <row r="89" spans="1:36" s="111" customFormat="1" x14ac:dyDescent="0.25">
      <c r="A89" s="108">
        <v>83</v>
      </c>
      <c r="B89" s="182"/>
      <c r="C89" s="113"/>
      <c r="D89" s="113"/>
      <c r="E89" s="109" t="s">
        <v>47</v>
      </c>
      <c r="F89" s="110">
        <v>20</v>
      </c>
      <c r="G89" s="109" t="s">
        <v>47</v>
      </c>
      <c r="H89" s="110">
        <v>30</v>
      </c>
      <c r="I89" s="109" t="s">
        <v>47</v>
      </c>
      <c r="J89" s="110">
        <v>0</v>
      </c>
      <c r="K89" s="109" t="s">
        <v>47</v>
      </c>
      <c r="L89" s="110">
        <v>0</v>
      </c>
      <c r="M89" s="110" t="s">
        <v>13</v>
      </c>
      <c r="N89" s="205"/>
      <c r="O89" s="205"/>
      <c r="P89" s="205"/>
      <c r="Q89" s="205"/>
      <c r="R89" s="205"/>
      <c r="S89" s="206"/>
      <c r="T89" s="205"/>
      <c r="U89" s="205"/>
      <c r="V89" s="205"/>
      <c r="W89" s="205"/>
      <c r="X89" s="205"/>
      <c r="Y89" s="205"/>
      <c r="Z89" s="205"/>
      <c r="AA89" s="205"/>
      <c r="AB89" s="205"/>
      <c r="AC89" s="205"/>
      <c r="AD89" s="205"/>
      <c r="AE89" s="205"/>
      <c r="AF89" s="205"/>
      <c r="AG89" s="205"/>
      <c r="AH89" s="205"/>
      <c r="AI89" s="205"/>
      <c r="AJ89" s="205"/>
    </row>
    <row r="90" spans="1:36" s="111" customFormat="1" x14ac:dyDescent="0.25">
      <c r="A90" s="108">
        <v>84</v>
      </c>
      <c r="B90" s="182"/>
      <c r="C90" s="113"/>
      <c r="D90" s="113"/>
      <c r="E90" s="109" t="s">
        <v>47</v>
      </c>
      <c r="F90" s="110">
        <v>20</v>
      </c>
      <c r="G90" s="109" t="s">
        <v>47</v>
      </c>
      <c r="H90" s="110">
        <v>30</v>
      </c>
      <c r="I90" s="109" t="s">
        <v>47</v>
      </c>
      <c r="J90" s="110">
        <v>0</v>
      </c>
      <c r="K90" s="109" t="s">
        <v>47</v>
      </c>
      <c r="L90" s="110">
        <v>0</v>
      </c>
      <c r="M90" s="110" t="s">
        <v>13</v>
      </c>
      <c r="N90" s="205"/>
      <c r="O90" s="205"/>
      <c r="P90" s="205"/>
      <c r="Q90" s="205"/>
      <c r="R90" s="205"/>
      <c r="S90" s="206"/>
      <c r="T90" s="205"/>
      <c r="U90" s="205"/>
      <c r="V90" s="205"/>
      <c r="W90" s="205"/>
      <c r="X90" s="205"/>
      <c r="Y90" s="205"/>
      <c r="Z90" s="205"/>
      <c r="AA90" s="205"/>
      <c r="AB90" s="205"/>
      <c r="AC90" s="205"/>
      <c r="AD90" s="205"/>
      <c r="AE90" s="205"/>
      <c r="AF90" s="205"/>
      <c r="AG90" s="205"/>
      <c r="AH90" s="205"/>
      <c r="AI90" s="205"/>
      <c r="AJ90" s="205"/>
    </row>
    <row r="91" spans="1:36" s="111" customFormat="1" x14ac:dyDescent="0.25">
      <c r="A91" s="108">
        <v>85</v>
      </c>
      <c r="B91" s="182"/>
      <c r="C91" s="113"/>
      <c r="D91" s="113"/>
      <c r="E91" s="109" t="s">
        <v>47</v>
      </c>
      <c r="F91" s="110">
        <v>20</v>
      </c>
      <c r="G91" s="109" t="s">
        <v>47</v>
      </c>
      <c r="H91" s="110">
        <v>30</v>
      </c>
      <c r="I91" s="109" t="s">
        <v>47</v>
      </c>
      <c r="J91" s="110">
        <v>0</v>
      </c>
      <c r="K91" s="109" t="s">
        <v>47</v>
      </c>
      <c r="L91" s="110">
        <v>0</v>
      </c>
      <c r="M91" s="110" t="s">
        <v>13</v>
      </c>
      <c r="N91" s="205"/>
      <c r="O91" s="205"/>
      <c r="P91" s="205"/>
      <c r="Q91" s="205"/>
      <c r="R91" s="205"/>
      <c r="S91" s="206"/>
      <c r="T91" s="205"/>
      <c r="U91" s="205"/>
      <c r="V91" s="205"/>
      <c r="W91" s="205"/>
      <c r="X91" s="205"/>
      <c r="Y91" s="205"/>
      <c r="Z91" s="205"/>
      <c r="AA91" s="205"/>
      <c r="AB91" s="205"/>
      <c r="AC91" s="205"/>
      <c r="AD91" s="205"/>
      <c r="AE91" s="205"/>
      <c r="AF91" s="205"/>
      <c r="AG91" s="205"/>
      <c r="AH91" s="205"/>
      <c r="AI91" s="205"/>
      <c r="AJ91" s="205"/>
    </row>
    <row r="92" spans="1:36" s="111" customFormat="1" x14ac:dyDescent="0.25">
      <c r="A92" s="108">
        <v>86</v>
      </c>
      <c r="B92" s="182"/>
      <c r="C92" s="113"/>
      <c r="D92" s="113"/>
      <c r="E92" s="109" t="s">
        <v>47</v>
      </c>
      <c r="F92" s="110">
        <v>20</v>
      </c>
      <c r="G92" s="109" t="s">
        <v>47</v>
      </c>
      <c r="H92" s="110">
        <v>30</v>
      </c>
      <c r="I92" s="109" t="s">
        <v>47</v>
      </c>
      <c r="J92" s="110">
        <v>0</v>
      </c>
      <c r="K92" s="109" t="s">
        <v>47</v>
      </c>
      <c r="L92" s="110">
        <v>0</v>
      </c>
      <c r="M92" s="110" t="s">
        <v>13</v>
      </c>
      <c r="N92" s="205"/>
      <c r="O92" s="205"/>
      <c r="P92" s="205"/>
      <c r="Q92" s="205"/>
      <c r="R92" s="205"/>
      <c r="S92" s="206"/>
      <c r="T92" s="205"/>
      <c r="U92" s="205"/>
      <c r="V92" s="205"/>
      <c r="W92" s="205"/>
      <c r="X92" s="205"/>
      <c r="Y92" s="205"/>
      <c r="Z92" s="205"/>
      <c r="AA92" s="205"/>
      <c r="AB92" s="205"/>
      <c r="AC92" s="205"/>
      <c r="AD92" s="205"/>
      <c r="AE92" s="205"/>
      <c r="AF92" s="205"/>
      <c r="AG92" s="205"/>
      <c r="AH92" s="205"/>
      <c r="AI92" s="205"/>
      <c r="AJ92" s="205"/>
    </row>
    <row r="93" spans="1:36" s="111" customFormat="1" x14ac:dyDescent="0.25">
      <c r="A93" s="108">
        <v>87</v>
      </c>
      <c r="B93" s="182"/>
      <c r="C93" s="113"/>
      <c r="D93" s="113"/>
      <c r="E93" s="109" t="s">
        <v>47</v>
      </c>
      <c r="F93" s="110">
        <v>20</v>
      </c>
      <c r="G93" s="109" t="s">
        <v>47</v>
      </c>
      <c r="H93" s="110">
        <v>30</v>
      </c>
      <c r="I93" s="109" t="s">
        <v>47</v>
      </c>
      <c r="J93" s="110">
        <v>0</v>
      </c>
      <c r="K93" s="109" t="s">
        <v>47</v>
      </c>
      <c r="L93" s="110">
        <v>0</v>
      </c>
      <c r="M93" s="110" t="s">
        <v>13</v>
      </c>
      <c r="N93" s="205"/>
      <c r="O93" s="205"/>
      <c r="P93" s="205"/>
      <c r="Q93" s="205"/>
      <c r="R93" s="205"/>
      <c r="S93" s="206"/>
      <c r="T93" s="205"/>
      <c r="U93" s="205"/>
      <c r="V93" s="205"/>
      <c r="W93" s="205"/>
      <c r="X93" s="205"/>
      <c r="Y93" s="205"/>
      <c r="Z93" s="205"/>
      <c r="AA93" s="205"/>
      <c r="AB93" s="205"/>
      <c r="AC93" s="205"/>
      <c r="AD93" s="205"/>
      <c r="AE93" s="205"/>
      <c r="AF93" s="205"/>
      <c r="AG93" s="205"/>
      <c r="AH93" s="205"/>
      <c r="AI93" s="205"/>
      <c r="AJ93" s="205"/>
    </row>
    <row r="94" spans="1:36" s="111" customFormat="1" x14ac:dyDescent="0.25">
      <c r="A94" s="108">
        <v>88</v>
      </c>
      <c r="B94" s="182"/>
      <c r="C94" s="113"/>
      <c r="D94" s="113"/>
      <c r="E94" s="109" t="s">
        <v>47</v>
      </c>
      <c r="F94" s="110">
        <v>20</v>
      </c>
      <c r="G94" s="109" t="s">
        <v>47</v>
      </c>
      <c r="H94" s="110">
        <v>30</v>
      </c>
      <c r="I94" s="109" t="s">
        <v>47</v>
      </c>
      <c r="J94" s="110">
        <v>0</v>
      </c>
      <c r="K94" s="109" t="s">
        <v>47</v>
      </c>
      <c r="L94" s="110">
        <v>0</v>
      </c>
      <c r="M94" s="110" t="s">
        <v>13</v>
      </c>
      <c r="N94" s="205"/>
      <c r="O94" s="205"/>
      <c r="P94" s="205"/>
      <c r="Q94" s="205"/>
      <c r="R94" s="205"/>
      <c r="S94" s="206"/>
      <c r="T94" s="205"/>
      <c r="U94" s="205"/>
      <c r="V94" s="205"/>
      <c r="W94" s="205"/>
      <c r="X94" s="205"/>
      <c r="Y94" s="205"/>
      <c r="Z94" s="205"/>
      <c r="AA94" s="205"/>
      <c r="AB94" s="205"/>
      <c r="AC94" s="205"/>
      <c r="AD94" s="205"/>
      <c r="AE94" s="205"/>
      <c r="AF94" s="205"/>
      <c r="AG94" s="205"/>
      <c r="AH94" s="205"/>
      <c r="AI94" s="205"/>
      <c r="AJ94" s="205"/>
    </row>
    <row r="95" spans="1:36" s="111" customFormat="1" x14ac:dyDescent="0.25">
      <c r="A95" s="108">
        <v>89</v>
      </c>
      <c r="B95" s="182"/>
      <c r="C95" s="113"/>
      <c r="D95" s="113"/>
      <c r="E95" s="109" t="s">
        <v>47</v>
      </c>
      <c r="F95" s="110">
        <v>20</v>
      </c>
      <c r="G95" s="109" t="s">
        <v>47</v>
      </c>
      <c r="H95" s="110">
        <v>30</v>
      </c>
      <c r="I95" s="109" t="s">
        <v>47</v>
      </c>
      <c r="J95" s="110">
        <v>0</v>
      </c>
      <c r="K95" s="109" t="s">
        <v>47</v>
      </c>
      <c r="L95" s="110">
        <v>0</v>
      </c>
      <c r="M95" s="110" t="s">
        <v>13</v>
      </c>
      <c r="N95" s="205"/>
      <c r="O95" s="205"/>
      <c r="P95" s="205"/>
      <c r="Q95" s="205"/>
      <c r="R95" s="205"/>
      <c r="S95" s="206"/>
      <c r="T95" s="205"/>
      <c r="U95" s="205"/>
      <c r="V95" s="205"/>
      <c r="W95" s="205"/>
      <c r="X95" s="205"/>
      <c r="Y95" s="205"/>
      <c r="Z95" s="205"/>
      <c r="AA95" s="205"/>
      <c r="AB95" s="205"/>
      <c r="AC95" s="205"/>
      <c r="AD95" s="205"/>
      <c r="AE95" s="205"/>
      <c r="AF95" s="205"/>
      <c r="AG95" s="205"/>
      <c r="AH95" s="205"/>
      <c r="AI95" s="205"/>
      <c r="AJ95" s="205"/>
    </row>
    <row r="96" spans="1:36" s="111" customFormat="1" x14ac:dyDescent="0.25">
      <c r="A96" s="108">
        <v>90</v>
      </c>
      <c r="B96" s="182"/>
      <c r="C96" s="113"/>
      <c r="D96" s="113"/>
      <c r="E96" s="109" t="s">
        <v>47</v>
      </c>
      <c r="F96" s="110">
        <v>20</v>
      </c>
      <c r="G96" s="109" t="s">
        <v>47</v>
      </c>
      <c r="H96" s="110">
        <v>30</v>
      </c>
      <c r="I96" s="109" t="s">
        <v>47</v>
      </c>
      <c r="J96" s="110">
        <v>0</v>
      </c>
      <c r="K96" s="109" t="s">
        <v>47</v>
      </c>
      <c r="L96" s="110">
        <v>0</v>
      </c>
      <c r="M96" s="110" t="s">
        <v>13</v>
      </c>
      <c r="N96" s="205"/>
      <c r="O96" s="205"/>
      <c r="P96" s="205"/>
      <c r="Q96" s="205"/>
      <c r="R96" s="205"/>
      <c r="S96" s="206"/>
      <c r="T96" s="205"/>
      <c r="U96" s="205"/>
      <c r="V96" s="205"/>
      <c r="W96" s="205"/>
      <c r="X96" s="205"/>
      <c r="Y96" s="205"/>
      <c r="Z96" s="205"/>
      <c r="AA96" s="205"/>
      <c r="AB96" s="205"/>
      <c r="AC96" s="205"/>
      <c r="AD96" s="205"/>
      <c r="AE96" s="205"/>
      <c r="AF96" s="205"/>
      <c r="AG96" s="205"/>
      <c r="AH96" s="205"/>
      <c r="AI96" s="205"/>
      <c r="AJ96" s="205"/>
    </row>
    <row r="97" spans="1:36" s="111" customFormat="1" x14ac:dyDescent="0.25">
      <c r="A97" s="108">
        <v>91</v>
      </c>
      <c r="B97" s="182"/>
      <c r="C97" s="113"/>
      <c r="D97" s="113"/>
      <c r="E97" s="109" t="s">
        <v>47</v>
      </c>
      <c r="F97" s="110">
        <v>20</v>
      </c>
      <c r="G97" s="109" t="s">
        <v>47</v>
      </c>
      <c r="H97" s="110">
        <v>30</v>
      </c>
      <c r="I97" s="109" t="s">
        <v>47</v>
      </c>
      <c r="J97" s="110">
        <v>0</v>
      </c>
      <c r="K97" s="109" t="s">
        <v>47</v>
      </c>
      <c r="L97" s="110">
        <v>0</v>
      </c>
      <c r="M97" s="110" t="s">
        <v>13</v>
      </c>
      <c r="N97" s="205"/>
      <c r="O97" s="205"/>
      <c r="P97" s="205"/>
      <c r="Q97" s="205"/>
      <c r="R97" s="205"/>
      <c r="S97" s="206"/>
      <c r="T97" s="205"/>
      <c r="U97" s="205"/>
      <c r="V97" s="205"/>
      <c r="W97" s="205"/>
      <c r="X97" s="205"/>
      <c r="Y97" s="205"/>
      <c r="Z97" s="205"/>
      <c r="AA97" s="205"/>
      <c r="AB97" s="205"/>
      <c r="AC97" s="205"/>
      <c r="AD97" s="205"/>
      <c r="AE97" s="205"/>
      <c r="AF97" s="205"/>
      <c r="AG97" s="205"/>
      <c r="AH97" s="205"/>
      <c r="AI97" s="205"/>
      <c r="AJ97" s="205"/>
    </row>
    <row r="98" spans="1:36" s="111" customFormat="1" x14ac:dyDescent="0.25">
      <c r="A98" s="108">
        <v>92</v>
      </c>
      <c r="B98" s="182"/>
      <c r="C98" s="113"/>
      <c r="D98" s="113"/>
      <c r="E98" s="109" t="s">
        <v>47</v>
      </c>
      <c r="F98" s="110">
        <v>20</v>
      </c>
      <c r="G98" s="109" t="s">
        <v>47</v>
      </c>
      <c r="H98" s="110">
        <v>30</v>
      </c>
      <c r="I98" s="109" t="s">
        <v>47</v>
      </c>
      <c r="J98" s="110">
        <v>0</v>
      </c>
      <c r="K98" s="109" t="s">
        <v>47</v>
      </c>
      <c r="L98" s="110">
        <v>0</v>
      </c>
      <c r="M98" s="110" t="s">
        <v>13</v>
      </c>
      <c r="N98" s="205"/>
      <c r="O98" s="205"/>
      <c r="P98" s="205"/>
      <c r="Q98" s="205"/>
      <c r="R98" s="205"/>
      <c r="S98" s="206"/>
      <c r="T98" s="205"/>
      <c r="U98" s="205"/>
      <c r="V98" s="205"/>
      <c r="W98" s="205"/>
      <c r="X98" s="205"/>
      <c r="Y98" s="205"/>
      <c r="Z98" s="205"/>
      <c r="AA98" s="205"/>
      <c r="AB98" s="205"/>
      <c r="AC98" s="205"/>
      <c r="AD98" s="205"/>
      <c r="AE98" s="205"/>
      <c r="AF98" s="205"/>
      <c r="AG98" s="205"/>
      <c r="AH98" s="205"/>
      <c r="AI98" s="205"/>
      <c r="AJ98" s="205"/>
    </row>
    <row r="99" spans="1:36" s="111" customFormat="1" x14ac:dyDescent="0.25">
      <c r="A99" s="108">
        <v>93</v>
      </c>
      <c r="B99" s="182"/>
      <c r="C99" s="113"/>
      <c r="D99" s="113"/>
      <c r="E99" s="109" t="s">
        <v>47</v>
      </c>
      <c r="F99" s="110">
        <v>20</v>
      </c>
      <c r="G99" s="109" t="s">
        <v>47</v>
      </c>
      <c r="H99" s="110">
        <v>30</v>
      </c>
      <c r="I99" s="109" t="s">
        <v>47</v>
      </c>
      <c r="J99" s="110">
        <v>0</v>
      </c>
      <c r="K99" s="109" t="s">
        <v>47</v>
      </c>
      <c r="L99" s="110">
        <v>0</v>
      </c>
      <c r="M99" s="110" t="s">
        <v>13</v>
      </c>
      <c r="N99" s="205"/>
      <c r="O99" s="205"/>
      <c r="P99" s="205"/>
      <c r="Q99" s="205"/>
      <c r="R99" s="205"/>
      <c r="S99" s="206"/>
      <c r="T99" s="205"/>
      <c r="U99" s="205"/>
      <c r="V99" s="205"/>
      <c r="W99" s="205"/>
      <c r="X99" s="205"/>
      <c r="Y99" s="205"/>
      <c r="Z99" s="205"/>
      <c r="AA99" s="205"/>
      <c r="AB99" s="205"/>
      <c r="AC99" s="205"/>
      <c r="AD99" s="205"/>
      <c r="AE99" s="205"/>
      <c r="AF99" s="205"/>
      <c r="AG99" s="205"/>
      <c r="AH99" s="205"/>
      <c r="AI99" s="205"/>
      <c r="AJ99" s="205"/>
    </row>
    <row r="100" spans="1:36" s="111" customFormat="1" x14ac:dyDescent="0.25">
      <c r="A100" s="108">
        <v>94</v>
      </c>
      <c r="B100" s="182"/>
      <c r="C100" s="113"/>
      <c r="D100" s="113"/>
      <c r="E100" s="109" t="s">
        <v>47</v>
      </c>
      <c r="F100" s="110">
        <v>20</v>
      </c>
      <c r="G100" s="109" t="s">
        <v>47</v>
      </c>
      <c r="H100" s="110">
        <v>30</v>
      </c>
      <c r="I100" s="109" t="s">
        <v>47</v>
      </c>
      <c r="J100" s="110">
        <v>0</v>
      </c>
      <c r="K100" s="109" t="s">
        <v>47</v>
      </c>
      <c r="L100" s="110">
        <v>0</v>
      </c>
      <c r="M100" s="110" t="s">
        <v>13</v>
      </c>
      <c r="N100" s="205"/>
      <c r="O100" s="205"/>
      <c r="P100" s="205"/>
      <c r="Q100" s="205"/>
      <c r="R100" s="205"/>
      <c r="S100" s="206"/>
      <c r="T100" s="205"/>
      <c r="U100" s="205"/>
      <c r="V100" s="205"/>
      <c r="W100" s="205"/>
      <c r="X100" s="205"/>
      <c r="Y100" s="205"/>
      <c r="Z100" s="205"/>
      <c r="AA100" s="205"/>
      <c r="AB100" s="205"/>
      <c r="AC100" s="205"/>
      <c r="AD100" s="205"/>
      <c r="AE100" s="205"/>
      <c r="AF100" s="205"/>
      <c r="AG100" s="205"/>
      <c r="AH100" s="205"/>
      <c r="AI100" s="205"/>
      <c r="AJ100" s="205"/>
    </row>
    <row r="101" spans="1:36" s="111" customFormat="1" x14ac:dyDescent="0.25">
      <c r="A101" s="108">
        <v>95</v>
      </c>
      <c r="B101" s="182"/>
      <c r="C101" s="113"/>
      <c r="D101" s="113"/>
      <c r="E101" s="109" t="s">
        <v>47</v>
      </c>
      <c r="F101" s="110">
        <v>20</v>
      </c>
      <c r="G101" s="109" t="s">
        <v>47</v>
      </c>
      <c r="H101" s="110">
        <v>30</v>
      </c>
      <c r="I101" s="109" t="s">
        <v>47</v>
      </c>
      <c r="J101" s="110">
        <v>0</v>
      </c>
      <c r="K101" s="109" t="s">
        <v>47</v>
      </c>
      <c r="L101" s="110">
        <v>0</v>
      </c>
      <c r="M101" s="110" t="s">
        <v>13</v>
      </c>
      <c r="N101" s="205"/>
      <c r="O101" s="205"/>
      <c r="P101" s="205"/>
      <c r="Q101" s="205"/>
      <c r="R101" s="205"/>
      <c r="S101" s="206"/>
      <c r="T101" s="205"/>
      <c r="U101" s="205"/>
      <c r="V101" s="205"/>
      <c r="W101" s="205"/>
      <c r="X101" s="205"/>
      <c r="Y101" s="205"/>
      <c r="Z101" s="205"/>
      <c r="AA101" s="205"/>
      <c r="AB101" s="205"/>
      <c r="AC101" s="205"/>
      <c r="AD101" s="205"/>
      <c r="AE101" s="205"/>
      <c r="AF101" s="205"/>
      <c r="AG101" s="205"/>
      <c r="AH101" s="205"/>
      <c r="AI101" s="205"/>
      <c r="AJ101" s="205"/>
    </row>
    <row r="102" spans="1:36" s="111" customFormat="1" x14ac:dyDescent="0.25">
      <c r="A102" s="108">
        <v>96</v>
      </c>
      <c r="B102" s="182"/>
      <c r="C102" s="113"/>
      <c r="D102" s="113"/>
      <c r="E102" s="109" t="s">
        <v>47</v>
      </c>
      <c r="F102" s="110">
        <v>20</v>
      </c>
      <c r="G102" s="109" t="s">
        <v>47</v>
      </c>
      <c r="H102" s="110">
        <v>30</v>
      </c>
      <c r="I102" s="109" t="s">
        <v>47</v>
      </c>
      <c r="J102" s="110">
        <v>0</v>
      </c>
      <c r="K102" s="109" t="s">
        <v>47</v>
      </c>
      <c r="L102" s="110">
        <v>0</v>
      </c>
      <c r="M102" s="110" t="s">
        <v>13</v>
      </c>
      <c r="N102" s="205"/>
      <c r="O102" s="205"/>
      <c r="P102" s="205"/>
      <c r="Q102" s="205"/>
      <c r="R102" s="205"/>
      <c r="S102" s="206"/>
      <c r="T102" s="205"/>
      <c r="U102" s="205"/>
      <c r="V102" s="205"/>
      <c r="W102" s="205"/>
      <c r="X102" s="205"/>
      <c r="Y102" s="205"/>
      <c r="Z102" s="205"/>
      <c r="AA102" s="205"/>
      <c r="AB102" s="205"/>
      <c r="AC102" s="205"/>
      <c r="AD102" s="205"/>
      <c r="AE102" s="205"/>
      <c r="AF102" s="205"/>
      <c r="AG102" s="205"/>
      <c r="AH102" s="205"/>
      <c r="AI102" s="205"/>
      <c r="AJ102" s="205"/>
    </row>
    <row r="103" spans="1:36" s="111" customFormat="1" x14ac:dyDescent="0.25">
      <c r="A103" s="108">
        <v>97</v>
      </c>
      <c r="B103" s="182"/>
      <c r="C103" s="113"/>
      <c r="D103" s="113"/>
      <c r="E103" s="109" t="s">
        <v>47</v>
      </c>
      <c r="F103" s="110">
        <v>20</v>
      </c>
      <c r="G103" s="109" t="s">
        <v>47</v>
      </c>
      <c r="H103" s="110">
        <v>30</v>
      </c>
      <c r="I103" s="109" t="s">
        <v>47</v>
      </c>
      <c r="J103" s="110">
        <v>0</v>
      </c>
      <c r="K103" s="109" t="s">
        <v>47</v>
      </c>
      <c r="L103" s="110">
        <v>0</v>
      </c>
      <c r="M103" s="110" t="s">
        <v>13</v>
      </c>
      <c r="N103" s="205"/>
      <c r="O103" s="205"/>
      <c r="P103" s="205"/>
      <c r="Q103" s="205"/>
      <c r="R103" s="205"/>
      <c r="S103" s="206"/>
      <c r="T103" s="205"/>
      <c r="U103" s="205"/>
      <c r="V103" s="205"/>
      <c r="W103" s="205"/>
      <c r="X103" s="205"/>
      <c r="Y103" s="205"/>
      <c r="Z103" s="205"/>
      <c r="AA103" s="205"/>
      <c r="AB103" s="205"/>
      <c r="AC103" s="205"/>
      <c r="AD103" s="205"/>
      <c r="AE103" s="205"/>
      <c r="AF103" s="205"/>
      <c r="AG103" s="205"/>
      <c r="AH103" s="205"/>
      <c r="AI103" s="205"/>
      <c r="AJ103" s="205"/>
    </row>
    <row r="104" spans="1:36" s="111" customFormat="1" x14ac:dyDescent="0.25">
      <c r="A104" s="108">
        <v>98</v>
      </c>
      <c r="B104" s="182"/>
      <c r="C104" s="113"/>
      <c r="D104" s="113"/>
      <c r="E104" s="109" t="s">
        <v>47</v>
      </c>
      <c r="F104" s="110">
        <v>20</v>
      </c>
      <c r="G104" s="109" t="s">
        <v>47</v>
      </c>
      <c r="H104" s="110">
        <v>30</v>
      </c>
      <c r="I104" s="109" t="s">
        <v>47</v>
      </c>
      <c r="J104" s="110">
        <v>0</v>
      </c>
      <c r="K104" s="109" t="s">
        <v>47</v>
      </c>
      <c r="L104" s="110">
        <v>0</v>
      </c>
      <c r="M104" s="110" t="s">
        <v>13</v>
      </c>
      <c r="N104" s="205"/>
      <c r="O104" s="205"/>
      <c r="P104" s="205"/>
      <c r="Q104" s="205"/>
      <c r="R104" s="205"/>
      <c r="S104" s="206"/>
      <c r="T104" s="205"/>
      <c r="U104" s="205"/>
      <c r="V104" s="205"/>
      <c r="W104" s="205"/>
      <c r="X104" s="205"/>
      <c r="Y104" s="205"/>
      <c r="Z104" s="205"/>
      <c r="AA104" s="205"/>
      <c r="AB104" s="205"/>
      <c r="AC104" s="205"/>
      <c r="AD104" s="205"/>
      <c r="AE104" s="205"/>
      <c r="AF104" s="205"/>
      <c r="AG104" s="205"/>
      <c r="AH104" s="205"/>
      <c r="AI104" s="205"/>
      <c r="AJ104" s="205"/>
    </row>
    <row r="105" spans="1:36" s="111" customFormat="1" x14ac:dyDescent="0.25">
      <c r="A105" s="108">
        <v>99</v>
      </c>
      <c r="B105" s="182"/>
      <c r="C105" s="113"/>
      <c r="D105" s="113"/>
      <c r="E105" s="109" t="s">
        <v>47</v>
      </c>
      <c r="F105" s="110">
        <v>20</v>
      </c>
      <c r="G105" s="109" t="s">
        <v>47</v>
      </c>
      <c r="H105" s="110">
        <v>30</v>
      </c>
      <c r="I105" s="109" t="s">
        <v>47</v>
      </c>
      <c r="J105" s="110">
        <v>0</v>
      </c>
      <c r="K105" s="109" t="s">
        <v>47</v>
      </c>
      <c r="L105" s="110">
        <v>0</v>
      </c>
      <c r="M105" s="110" t="s">
        <v>13</v>
      </c>
      <c r="N105" s="205"/>
      <c r="O105" s="205"/>
      <c r="P105" s="205"/>
      <c r="Q105" s="205"/>
      <c r="R105" s="205"/>
      <c r="S105" s="206"/>
      <c r="T105" s="205"/>
      <c r="U105" s="205"/>
      <c r="V105" s="205"/>
      <c r="W105" s="205"/>
      <c r="X105" s="205"/>
      <c r="Y105" s="205"/>
      <c r="Z105" s="205"/>
      <c r="AA105" s="205"/>
      <c r="AB105" s="205"/>
      <c r="AC105" s="205"/>
      <c r="AD105" s="205"/>
      <c r="AE105" s="205"/>
      <c r="AF105" s="205"/>
      <c r="AG105" s="205"/>
      <c r="AH105" s="205"/>
      <c r="AI105" s="205"/>
      <c r="AJ105" s="205"/>
    </row>
    <row r="106" spans="1:36" s="111" customFormat="1" x14ac:dyDescent="0.25">
      <c r="A106" s="108">
        <v>100</v>
      </c>
      <c r="B106" s="182"/>
      <c r="C106" s="113"/>
      <c r="D106" s="113"/>
      <c r="E106" s="109" t="s">
        <v>47</v>
      </c>
      <c r="F106" s="110">
        <v>20</v>
      </c>
      <c r="G106" s="109" t="s">
        <v>47</v>
      </c>
      <c r="H106" s="110">
        <v>30</v>
      </c>
      <c r="I106" s="109" t="s">
        <v>47</v>
      </c>
      <c r="J106" s="110">
        <v>0</v>
      </c>
      <c r="K106" s="109" t="s">
        <v>47</v>
      </c>
      <c r="L106" s="110">
        <v>0</v>
      </c>
      <c r="M106" s="110" t="s">
        <v>13</v>
      </c>
      <c r="N106" s="205"/>
      <c r="O106" s="205"/>
      <c r="P106" s="205"/>
      <c r="Q106" s="205"/>
      <c r="R106" s="205"/>
      <c r="S106" s="206"/>
      <c r="T106" s="205"/>
      <c r="U106" s="205"/>
      <c r="V106" s="205"/>
      <c r="W106" s="205"/>
      <c r="X106" s="205"/>
      <c r="Y106" s="205"/>
      <c r="Z106" s="205"/>
      <c r="AA106" s="205"/>
      <c r="AB106" s="205"/>
      <c r="AC106" s="205"/>
      <c r="AD106" s="205"/>
      <c r="AE106" s="205"/>
      <c r="AF106" s="205"/>
      <c r="AG106" s="205"/>
      <c r="AH106" s="205"/>
      <c r="AI106" s="205"/>
      <c r="AJ106" s="205"/>
    </row>
    <row r="107" spans="1:36" s="111" customFormat="1" x14ac:dyDescent="0.25">
      <c r="A107" s="108">
        <v>101</v>
      </c>
      <c r="B107" s="182"/>
      <c r="C107" s="113"/>
      <c r="D107" s="113"/>
      <c r="E107" s="109" t="s">
        <v>47</v>
      </c>
      <c r="F107" s="110">
        <v>20</v>
      </c>
      <c r="G107" s="109" t="s">
        <v>47</v>
      </c>
      <c r="H107" s="110">
        <v>30</v>
      </c>
      <c r="I107" s="109" t="s">
        <v>47</v>
      </c>
      <c r="J107" s="110">
        <v>0</v>
      </c>
      <c r="K107" s="109" t="s">
        <v>47</v>
      </c>
      <c r="L107" s="110">
        <v>0</v>
      </c>
      <c r="M107" s="110" t="s">
        <v>13</v>
      </c>
      <c r="N107" s="205"/>
      <c r="O107" s="205"/>
      <c r="P107" s="205"/>
      <c r="Q107" s="205"/>
      <c r="R107" s="205"/>
      <c r="S107" s="206"/>
      <c r="T107" s="205"/>
      <c r="U107" s="205"/>
      <c r="V107" s="205"/>
      <c r="W107" s="205"/>
      <c r="X107" s="205"/>
      <c r="Y107" s="205"/>
      <c r="Z107" s="205"/>
      <c r="AA107" s="205"/>
      <c r="AB107" s="205"/>
      <c r="AC107" s="205"/>
      <c r="AD107" s="205"/>
      <c r="AE107" s="205"/>
      <c r="AF107" s="205"/>
      <c r="AG107" s="205"/>
      <c r="AH107" s="205"/>
      <c r="AI107" s="205"/>
      <c r="AJ107" s="205"/>
    </row>
    <row r="108" spans="1:36" s="111" customFormat="1" x14ac:dyDescent="0.25">
      <c r="A108" s="108">
        <v>102</v>
      </c>
      <c r="B108" s="182"/>
      <c r="C108" s="113"/>
      <c r="D108" s="113"/>
      <c r="E108" s="109" t="s">
        <v>47</v>
      </c>
      <c r="F108" s="110">
        <v>20</v>
      </c>
      <c r="G108" s="109" t="s">
        <v>47</v>
      </c>
      <c r="H108" s="110">
        <v>30</v>
      </c>
      <c r="I108" s="109" t="s">
        <v>47</v>
      </c>
      <c r="J108" s="110">
        <v>0</v>
      </c>
      <c r="K108" s="109" t="s">
        <v>47</v>
      </c>
      <c r="L108" s="110">
        <v>0</v>
      </c>
      <c r="M108" s="110" t="s">
        <v>13</v>
      </c>
      <c r="N108" s="205"/>
      <c r="O108" s="205"/>
      <c r="P108" s="205"/>
      <c r="Q108" s="205"/>
      <c r="R108" s="205"/>
      <c r="S108" s="206"/>
      <c r="T108" s="205"/>
      <c r="U108" s="205"/>
      <c r="V108" s="205"/>
      <c r="W108" s="205"/>
      <c r="X108" s="205"/>
      <c r="Y108" s="205"/>
      <c r="Z108" s="205"/>
      <c r="AA108" s="205"/>
      <c r="AB108" s="205"/>
      <c r="AC108" s="205"/>
      <c r="AD108" s="205"/>
      <c r="AE108" s="205"/>
      <c r="AF108" s="205"/>
      <c r="AG108" s="205"/>
      <c r="AH108" s="205"/>
      <c r="AI108" s="205"/>
      <c r="AJ108" s="205"/>
    </row>
    <row r="109" spans="1:36" s="111" customFormat="1" x14ac:dyDescent="0.25">
      <c r="A109" s="108">
        <v>103</v>
      </c>
      <c r="B109" s="182"/>
      <c r="C109" s="113"/>
      <c r="D109" s="113"/>
      <c r="E109" s="109" t="s">
        <v>47</v>
      </c>
      <c r="F109" s="110">
        <v>20</v>
      </c>
      <c r="G109" s="109" t="s">
        <v>47</v>
      </c>
      <c r="H109" s="110">
        <v>30</v>
      </c>
      <c r="I109" s="109" t="s">
        <v>47</v>
      </c>
      <c r="J109" s="110">
        <v>0</v>
      </c>
      <c r="K109" s="109" t="s">
        <v>47</v>
      </c>
      <c r="L109" s="110">
        <v>0</v>
      </c>
      <c r="M109" s="110" t="s">
        <v>13</v>
      </c>
      <c r="N109" s="205"/>
      <c r="O109" s="205"/>
      <c r="P109" s="205"/>
      <c r="Q109" s="205"/>
      <c r="R109" s="205"/>
      <c r="S109" s="206"/>
      <c r="T109" s="205"/>
      <c r="U109" s="205"/>
      <c r="V109" s="205"/>
      <c r="W109" s="205"/>
      <c r="X109" s="205"/>
      <c r="Y109" s="205"/>
      <c r="Z109" s="205"/>
      <c r="AA109" s="205"/>
      <c r="AB109" s="205"/>
      <c r="AC109" s="205"/>
      <c r="AD109" s="205"/>
      <c r="AE109" s="205"/>
      <c r="AF109" s="205"/>
      <c r="AG109" s="205"/>
      <c r="AH109" s="205"/>
      <c r="AI109" s="205"/>
      <c r="AJ109" s="205"/>
    </row>
    <row r="110" spans="1:36" s="111" customFormat="1" x14ac:dyDescent="0.25">
      <c r="A110" s="108">
        <v>104</v>
      </c>
      <c r="B110" s="182"/>
      <c r="C110" s="113"/>
      <c r="D110" s="113"/>
      <c r="E110" s="109" t="s">
        <v>47</v>
      </c>
      <c r="F110" s="110">
        <v>20</v>
      </c>
      <c r="G110" s="109" t="s">
        <v>47</v>
      </c>
      <c r="H110" s="110">
        <v>30</v>
      </c>
      <c r="I110" s="109" t="s">
        <v>47</v>
      </c>
      <c r="J110" s="110">
        <v>0</v>
      </c>
      <c r="K110" s="109" t="s">
        <v>47</v>
      </c>
      <c r="L110" s="110">
        <v>0</v>
      </c>
      <c r="M110" s="110" t="s">
        <v>13</v>
      </c>
      <c r="N110" s="205"/>
      <c r="O110" s="205"/>
      <c r="P110" s="205"/>
      <c r="Q110" s="205"/>
      <c r="R110" s="205"/>
      <c r="S110" s="206"/>
      <c r="T110" s="205"/>
      <c r="U110" s="205"/>
      <c r="V110" s="205"/>
      <c r="W110" s="205"/>
      <c r="X110" s="205"/>
      <c r="Y110" s="205"/>
      <c r="Z110" s="205"/>
      <c r="AA110" s="205"/>
      <c r="AB110" s="205"/>
      <c r="AC110" s="205"/>
      <c r="AD110" s="205"/>
      <c r="AE110" s="205"/>
      <c r="AF110" s="205"/>
      <c r="AG110" s="205"/>
      <c r="AH110" s="205"/>
      <c r="AI110" s="205"/>
      <c r="AJ110" s="205"/>
    </row>
    <row r="111" spans="1:36" s="111" customFormat="1" x14ac:dyDescent="0.25">
      <c r="A111" s="108">
        <v>105</v>
      </c>
      <c r="B111" s="182"/>
      <c r="C111" s="113"/>
      <c r="D111" s="113"/>
      <c r="E111" s="109" t="s">
        <v>47</v>
      </c>
      <c r="F111" s="110">
        <v>20</v>
      </c>
      <c r="G111" s="109" t="s">
        <v>47</v>
      </c>
      <c r="H111" s="110">
        <v>30</v>
      </c>
      <c r="I111" s="109" t="s">
        <v>47</v>
      </c>
      <c r="J111" s="110">
        <v>0</v>
      </c>
      <c r="K111" s="109" t="s">
        <v>47</v>
      </c>
      <c r="L111" s="110">
        <v>0</v>
      </c>
      <c r="M111" s="110" t="s">
        <v>13</v>
      </c>
      <c r="N111" s="205"/>
      <c r="O111" s="205"/>
      <c r="P111" s="205"/>
      <c r="Q111" s="205"/>
      <c r="R111" s="205"/>
      <c r="S111" s="206"/>
      <c r="T111" s="205"/>
      <c r="U111" s="205"/>
      <c r="V111" s="205"/>
      <c r="W111" s="205"/>
      <c r="X111" s="205"/>
      <c r="Y111" s="205"/>
      <c r="Z111" s="205"/>
      <c r="AA111" s="205"/>
      <c r="AB111" s="205"/>
      <c r="AC111" s="205"/>
      <c r="AD111" s="205"/>
      <c r="AE111" s="205"/>
      <c r="AF111" s="205"/>
      <c r="AG111" s="205"/>
      <c r="AH111" s="205"/>
      <c r="AI111" s="205"/>
      <c r="AJ111" s="205"/>
    </row>
    <row r="112" spans="1:36" s="111" customFormat="1" x14ac:dyDescent="0.25">
      <c r="A112" s="108">
        <v>106</v>
      </c>
      <c r="B112" s="182"/>
      <c r="C112" s="113"/>
      <c r="D112" s="113"/>
      <c r="E112" s="109" t="s">
        <v>47</v>
      </c>
      <c r="F112" s="110">
        <v>20</v>
      </c>
      <c r="G112" s="109" t="s">
        <v>47</v>
      </c>
      <c r="H112" s="110">
        <v>30</v>
      </c>
      <c r="I112" s="109" t="s">
        <v>47</v>
      </c>
      <c r="J112" s="110">
        <v>0</v>
      </c>
      <c r="K112" s="109" t="s">
        <v>47</v>
      </c>
      <c r="L112" s="110">
        <v>0</v>
      </c>
      <c r="M112" s="110" t="s">
        <v>13</v>
      </c>
      <c r="N112" s="205"/>
      <c r="O112" s="205"/>
      <c r="P112" s="205"/>
      <c r="Q112" s="205"/>
      <c r="R112" s="205"/>
      <c r="S112" s="206"/>
      <c r="T112" s="205"/>
      <c r="U112" s="205"/>
      <c r="V112" s="205"/>
      <c r="W112" s="205"/>
      <c r="X112" s="205"/>
      <c r="Y112" s="205"/>
      <c r="Z112" s="205"/>
      <c r="AA112" s="205"/>
      <c r="AB112" s="205"/>
      <c r="AC112" s="205"/>
      <c r="AD112" s="205"/>
      <c r="AE112" s="205"/>
      <c r="AF112" s="205"/>
      <c r="AG112" s="205"/>
      <c r="AH112" s="205"/>
      <c r="AI112" s="205"/>
      <c r="AJ112" s="205"/>
    </row>
    <row r="113" spans="1:36" s="111" customFormat="1" x14ac:dyDescent="0.25">
      <c r="A113" s="108">
        <v>107</v>
      </c>
      <c r="B113" s="182"/>
      <c r="C113" s="113"/>
      <c r="D113" s="113"/>
      <c r="E113" s="109" t="s">
        <v>47</v>
      </c>
      <c r="F113" s="110">
        <v>20</v>
      </c>
      <c r="G113" s="109" t="s">
        <v>47</v>
      </c>
      <c r="H113" s="110">
        <v>30</v>
      </c>
      <c r="I113" s="109" t="s">
        <v>47</v>
      </c>
      <c r="J113" s="110">
        <v>0</v>
      </c>
      <c r="K113" s="109" t="s">
        <v>47</v>
      </c>
      <c r="L113" s="110">
        <v>0</v>
      </c>
      <c r="M113" s="110" t="s">
        <v>13</v>
      </c>
      <c r="N113" s="205"/>
      <c r="O113" s="205"/>
      <c r="P113" s="205"/>
      <c r="Q113" s="205"/>
      <c r="R113" s="205"/>
      <c r="S113" s="206"/>
      <c r="T113" s="205"/>
      <c r="U113" s="205"/>
      <c r="V113" s="205"/>
      <c r="W113" s="205"/>
      <c r="X113" s="205"/>
      <c r="Y113" s="205"/>
      <c r="Z113" s="205"/>
      <c r="AA113" s="205"/>
      <c r="AB113" s="205"/>
      <c r="AC113" s="205"/>
      <c r="AD113" s="205"/>
      <c r="AE113" s="205"/>
      <c r="AF113" s="205"/>
      <c r="AG113" s="205"/>
      <c r="AH113" s="205"/>
      <c r="AI113" s="205"/>
      <c r="AJ113" s="205"/>
    </row>
    <row r="114" spans="1:36" s="111" customFormat="1" x14ac:dyDescent="0.25">
      <c r="A114" s="108">
        <v>108</v>
      </c>
      <c r="B114" s="182"/>
      <c r="C114" s="113"/>
      <c r="D114" s="113"/>
      <c r="E114" s="109" t="s">
        <v>47</v>
      </c>
      <c r="F114" s="110">
        <v>20</v>
      </c>
      <c r="G114" s="109" t="s">
        <v>47</v>
      </c>
      <c r="H114" s="110">
        <v>30</v>
      </c>
      <c r="I114" s="109" t="s">
        <v>47</v>
      </c>
      <c r="J114" s="110">
        <v>0</v>
      </c>
      <c r="K114" s="109" t="s">
        <v>47</v>
      </c>
      <c r="L114" s="110">
        <v>0</v>
      </c>
      <c r="M114" s="110" t="s">
        <v>13</v>
      </c>
      <c r="N114" s="205"/>
      <c r="O114" s="205"/>
      <c r="P114" s="205"/>
      <c r="Q114" s="205"/>
      <c r="R114" s="205"/>
      <c r="S114" s="206"/>
      <c r="T114" s="205"/>
      <c r="U114" s="205"/>
      <c r="V114" s="205"/>
      <c r="W114" s="205"/>
      <c r="X114" s="205"/>
      <c r="Y114" s="205"/>
      <c r="Z114" s="205"/>
      <c r="AA114" s="205"/>
      <c r="AB114" s="205"/>
      <c r="AC114" s="205"/>
      <c r="AD114" s="205"/>
      <c r="AE114" s="205"/>
      <c r="AF114" s="205"/>
      <c r="AG114" s="205"/>
      <c r="AH114" s="205"/>
      <c r="AI114" s="205"/>
      <c r="AJ114" s="205"/>
    </row>
    <row r="115" spans="1:36" s="111" customFormat="1" x14ac:dyDescent="0.25">
      <c r="A115" s="108">
        <v>109</v>
      </c>
      <c r="B115" s="182"/>
      <c r="C115" s="113"/>
      <c r="D115" s="113"/>
      <c r="E115" s="109" t="s">
        <v>47</v>
      </c>
      <c r="F115" s="110">
        <v>20</v>
      </c>
      <c r="G115" s="109" t="s">
        <v>47</v>
      </c>
      <c r="H115" s="110">
        <v>30</v>
      </c>
      <c r="I115" s="109" t="s">
        <v>47</v>
      </c>
      <c r="J115" s="110">
        <v>0</v>
      </c>
      <c r="K115" s="109" t="s">
        <v>47</v>
      </c>
      <c r="L115" s="110">
        <v>0</v>
      </c>
      <c r="M115" s="110" t="s">
        <v>13</v>
      </c>
      <c r="N115" s="205"/>
      <c r="O115" s="205"/>
      <c r="P115" s="205"/>
      <c r="Q115" s="205"/>
      <c r="R115" s="205"/>
      <c r="S115" s="206"/>
      <c r="T115" s="205"/>
      <c r="U115" s="205"/>
      <c r="V115" s="205"/>
      <c r="W115" s="205"/>
      <c r="X115" s="205"/>
      <c r="Y115" s="205"/>
      <c r="Z115" s="205"/>
      <c r="AA115" s="205"/>
      <c r="AB115" s="205"/>
      <c r="AC115" s="205"/>
      <c r="AD115" s="205"/>
      <c r="AE115" s="205"/>
      <c r="AF115" s="205"/>
      <c r="AG115" s="205"/>
      <c r="AH115" s="205"/>
      <c r="AI115" s="205"/>
      <c r="AJ115" s="205"/>
    </row>
    <row r="116" spans="1:36" s="111" customFormat="1" x14ac:dyDescent="0.25">
      <c r="A116" s="108">
        <v>110</v>
      </c>
      <c r="B116" s="182"/>
      <c r="C116" s="113"/>
      <c r="D116" s="113"/>
      <c r="E116" s="109" t="s">
        <v>47</v>
      </c>
      <c r="F116" s="110">
        <v>20</v>
      </c>
      <c r="G116" s="109" t="s">
        <v>47</v>
      </c>
      <c r="H116" s="110">
        <v>30</v>
      </c>
      <c r="I116" s="109" t="s">
        <v>47</v>
      </c>
      <c r="J116" s="110">
        <v>0</v>
      </c>
      <c r="K116" s="109" t="s">
        <v>47</v>
      </c>
      <c r="L116" s="110">
        <v>0</v>
      </c>
      <c r="M116" s="110" t="s">
        <v>13</v>
      </c>
      <c r="N116" s="205"/>
      <c r="O116" s="205"/>
      <c r="P116" s="205"/>
      <c r="Q116" s="205"/>
      <c r="R116" s="205"/>
      <c r="S116" s="206"/>
      <c r="T116" s="205"/>
      <c r="U116" s="205"/>
      <c r="V116" s="205"/>
      <c r="W116" s="205"/>
      <c r="X116" s="205"/>
      <c r="Y116" s="205"/>
      <c r="Z116" s="205"/>
      <c r="AA116" s="205"/>
      <c r="AB116" s="205"/>
      <c r="AC116" s="205"/>
      <c r="AD116" s="205"/>
      <c r="AE116" s="205"/>
      <c r="AF116" s="205"/>
      <c r="AG116" s="205"/>
      <c r="AH116" s="205"/>
      <c r="AI116" s="205"/>
      <c r="AJ116" s="205"/>
    </row>
    <row r="117" spans="1:36" s="111" customFormat="1" x14ac:dyDescent="0.25">
      <c r="A117" s="108">
        <v>111</v>
      </c>
      <c r="B117" s="182"/>
      <c r="C117" s="113"/>
      <c r="D117" s="113"/>
      <c r="E117" s="109" t="s">
        <v>47</v>
      </c>
      <c r="F117" s="110">
        <v>20</v>
      </c>
      <c r="G117" s="109" t="s">
        <v>47</v>
      </c>
      <c r="H117" s="110">
        <v>30</v>
      </c>
      <c r="I117" s="109" t="s">
        <v>47</v>
      </c>
      <c r="J117" s="110">
        <v>0</v>
      </c>
      <c r="K117" s="109" t="s">
        <v>47</v>
      </c>
      <c r="L117" s="110">
        <v>0</v>
      </c>
      <c r="M117" s="110" t="s">
        <v>13</v>
      </c>
      <c r="N117" s="205"/>
      <c r="O117" s="205"/>
      <c r="P117" s="205"/>
      <c r="Q117" s="205"/>
      <c r="R117" s="205"/>
      <c r="S117" s="206"/>
      <c r="T117" s="205"/>
      <c r="U117" s="205"/>
      <c r="V117" s="205"/>
      <c r="W117" s="205"/>
      <c r="X117" s="205"/>
      <c r="Y117" s="205"/>
      <c r="Z117" s="205"/>
      <c r="AA117" s="205"/>
      <c r="AB117" s="205"/>
      <c r="AC117" s="205"/>
      <c r="AD117" s="205"/>
      <c r="AE117" s="205"/>
      <c r="AF117" s="205"/>
      <c r="AG117" s="205"/>
      <c r="AH117" s="205"/>
      <c r="AI117" s="205"/>
      <c r="AJ117" s="205"/>
    </row>
    <row r="118" spans="1:36" s="111" customFormat="1" x14ac:dyDescent="0.25">
      <c r="A118" s="108">
        <v>112</v>
      </c>
      <c r="B118" s="182"/>
      <c r="C118" s="113"/>
      <c r="D118" s="113"/>
      <c r="E118" s="109" t="s">
        <v>47</v>
      </c>
      <c r="F118" s="110">
        <v>20</v>
      </c>
      <c r="G118" s="109" t="s">
        <v>47</v>
      </c>
      <c r="H118" s="110">
        <v>30</v>
      </c>
      <c r="I118" s="109" t="s">
        <v>47</v>
      </c>
      <c r="J118" s="110">
        <v>0</v>
      </c>
      <c r="K118" s="109" t="s">
        <v>47</v>
      </c>
      <c r="L118" s="110">
        <v>0</v>
      </c>
      <c r="M118" s="110" t="s">
        <v>13</v>
      </c>
      <c r="N118" s="205"/>
      <c r="O118" s="205"/>
      <c r="P118" s="205"/>
      <c r="Q118" s="205"/>
      <c r="R118" s="205"/>
      <c r="S118" s="206"/>
      <c r="T118" s="205"/>
      <c r="U118" s="205"/>
      <c r="V118" s="205"/>
      <c r="W118" s="205"/>
      <c r="X118" s="205"/>
      <c r="Y118" s="205"/>
      <c r="Z118" s="205"/>
      <c r="AA118" s="205"/>
      <c r="AB118" s="205"/>
      <c r="AC118" s="205"/>
      <c r="AD118" s="205"/>
      <c r="AE118" s="205"/>
      <c r="AF118" s="205"/>
      <c r="AG118" s="205"/>
      <c r="AH118" s="205"/>
      <c r="AI118" s="205"/>
      <c r="AJ118" s="205"/>
    </row>
    <row r="119" spans="1:36" s="111" customFormat="1" x14ac:dyDescent="0.25">
      <c r="A119" s="108">
        <v>113</v>
      </c>
      <c r="B119" s="182"/>
      <c r="C119" s="113"/>
      <c r="D119" s="113"/>
      <c r="E119" s="109" t="s">
        <v>47</v>
      </c>
      <c r="F119" s="110">
        <v>20</v>
      </c>
      <c r="G119" s="109" t="s">
        <v>47</v>
      </c>
      <c r="H119" s="110">
        <v>30</v>
      </c>
      <c r="I119" s="109" t="s">
        <v>47</v>
      </c>
      <c r="J119" s="110">
        <v>0</v>
      </c>
      <c r="K119" s="109" t="s">
        <v>47</v>
      </c>
      <c r="L119" s="110">
        <v>0</v>
      </c>
      <c r="M119" s="110" t="s">
        <v>13</v>
      </c>
      <c r="N119" s="205"/>
      <c r="O119" s="205"/>
      <c r="P119" s="205"/>
      <c r="Q119" s="205"/>
      <c r="R119" s="205"/>
      <c r="S119" s="206"/>
      <c r="T119" s="205"/>
      <c r="U119" s="205"/>
      <c r="V119" s="205"/>
      <c r="W119" s="205"/>
      <c r="X119" s="205"/>
      <c r="Y119" s="205"/>
      <c r="Z119" s="205"/>
      <c r="AA119" s="205"/>
      <c r="AB119" s="205"/>
      <c r="AC119" s="205"/>
      <c r="AD119" s="205"/>
      <c r="AE119" s="205"/>
      <c r="AF119" s="205"/>
      <c r="AG119" s="205"/>
      <c r="AH119" s="205"/>
      <c r="AI119" s="205"/>
      <c r="AJ119" s="205"/>
    </row>
    <row r="120" spans="1:36" s="111" customFormat="1" x14ac:dyDescent="0.25">
      <c r="A120" s="108">
        <v>114</v>
      </c>
      <c r="B120" s="182"/>
      <c r="C120" s="113"/>
      <c r="D120" s="113"/>
      <c r="E120" s="109" t="s">
        <v>47</v>
      </c>
      <c r="F120" s="110">
        <v>20</v>
      </c>
      <c r="G120" s="109" t="s">
        <v>47</v>
      </c>
      <c r="H120" s="110">
        <v>30</v>
      </c>
      <c r="I120" s="109" t="s">
        <v>47</v>
      </c>
      <c r="J120" s="110">
        <v>0</v>
      </c>
      <c r="K120" s="109" t="s">
        <v>47</v>
      </c>
      <c r="L120" s="110">
        <v>0</v>
      </c>
      <c r="M120" s="110" t="s">
        <v>13</v>
      </c>
      <c r="N120" s="205"/>
      <c r="O120" s="205"/>
      <c r="P120" s="205"/>
      <c r="Q120" s="205"/>
      <c r="R120" s="205"/>
      <c r="S120" s="206"/>
      <c r="T120" s="205"/>
      <c r="U120" s="205"/>
      <c r="V120" s="205"/>
      <c r="W120" s="205"/>
      <c r="X120" s="205"/>
      <c r="Y120" s="205"/>
      <c r="Z120" s="205"/>
      <c r="AA120" s="205"/>
      <c r="AB120" s="205"/>
      <c r="AC120" s="205"/>
      <c r="AD120" s="205"/>
      <c r="AE120" s="205"/>
      <c r="AF120" s="205"/>
      <c r="AG120" s="205"/>
      <c r="AH120" s="205"/>
      <c r="AI120" s="205"/>
      <c r="AJ120" s="205"/>
    </row>
    <row r="121" spans="1:36" s="111" customFormat="1" x14ac:dyDescent="0.25">
      <c r="A121" s="108">
        <v>115</v>
      </c>
      <c r="B121" s="182"/>
      <c r="C121" s="113"/>
      <c r="D121" s="113"/>
      <c r="E121" s="109" t="s">
        <v>47</v>
      </c>
      <c r="F121" s="110">
        <v>20</v>
      </c>
      <c r="G121" s="109" t="s">
        <v>47</v>
      </c>
      <c r="H121" s="110">
        <v>30</v>
      </c>
      <c r="I121" s="109" t="s">
        <v>47</v>
      </c>
      <c r="J121" s="110">
        <v>0</v>
      </c>
      <c r="K121" s="109" t="s">
        <v>47</v>
      </c>
      <c r="L121" s="110">
        <v>0</v>
      </c>
      <c r="M121" s="110" t="s">
        <v>13</v>
      </c>
      <c r="N121" s="205"/>
      <c r="O121" s="205"/>
      <c r="P121" s="205"/>
      <c r="Q121" s="205"/>
      <c r="R121" s="205"/>
      <c r="S121" s="206"/>
      <c r="T121" s="205"/>
      <c r="U121" s="205"/>
      <c r="V121" s="205"/>
      <c r="W121" s="205"/>
      <c r="X121" s="205"/>
      <c r="Y121" s="205"/>
      <c r="Z121" s="205"/>
      <c r="AA121" s="205"/>
      <c r="AB121" s="205"/>
      <c r="AC121" s="205"/>
      <c r="AD121" s="205"/>
      <c r="AE121" s="205"/>
      <c r="AF121" s="205"/>
      <c r="AG121" s="205"/>
      <c r="AH121" s="205"/>
      <c r="AI121" s="205"/>
      <c r="AJ121" s="205"/>
    </row>
    <row r="122" spans="1:36" s="111" customFormat="1" x14ac:dyDescent="0.25">
      <c r="A122" s="108">
        <v>116</v>
      </c>
      <c r="B122" s="182"/>
      <c r="C122" s="113"/>
      <c r="D122" s="113"/>
      <c r="E122" s="109" t="s">
        <v>47</v>
      </c>
      <c r="F122" s="110">
        <v>20</v>
      </c>
      <c r="G122" s="109" t="s">
        <v>47</v>
      </c>
      <c r="H122" s="110">
        <v>30</v>
      </c>
      <c r="I122" s="109" t="s">
        <v>47</v>
      </c>
      <c r="J122" s="110">
        <v>0</v>
      </c>
      <c r="K122" s="109" t="s">
        <v>47</v>
      </c>
      <c r="L122" s="110">
        <v>0</v>
      </c>
      <c r="M122" s="110" t="s">
        <v>13</v>
      </c>
      <c r="N122" s="205"/>
      <c r="O122" s="205"/>
      <c r="P122" s="205"/>
      <c r="Q122" s="205"/>
      <c r="R122" s="205"/>
      <c r="S122" s="206"/>
      <c r="T122" s="205"/>
      <c r="U122" s="205"/>
      <c r="V122" s="205"/>
      <c r="W122" s="205"/>
      <c r="X122" s="205"/>
      <c r="Y122" s="205"/>
      <c r="Z122" s="205"/>
      <c r="AA122" s="205"/>
      <c r="AB122" s="205"/>
      <c r="AC122" s="205"/>
      <c r="AD122" s="205"/>
      <c r="AE122" s="205"/>
      <c r="AF122" s="205"/>
      <c r="AG122" s="205"/>
      <c r="AH122" s="205"/>
      <c r="AI122" s="205"/>
      <c r="AJ122" s="205"/>
    </row>
    <row r="123" spans="1:36" s="111" customFormat="1" x14ac:dyDescent="0.25">
      <c r="A123" s="108">
        <v>117</v>
      </c>
      <c r="B123" s="182"/>
      <c r="C123" s="113"/>
      <c r="D123" s="113"/>
      <c r="E123" s="109" t="s">
        <v>47</v>
      </c>
      <c r="F123" s="110">
        <v>20</v>
      </c>
      <c r="G123" s="109" t="s">
        <v>47</v>
      </c>
      <c r="H123" s="110">
        <v>30</v>
      </c>
      <c r="I123" s="109" t="s">
        <v>47</v>
      </c>
      <c r="J123" s="110">
        <v>0</v>
      </c>
      <c r="K123" s="109" t="s">
        <v>47</v>
      </c>
      <c r="L123" s="110">
        <v>0</v>
      </c>
      <c r="M123" s="110" t="s">
        <v>13</v>
      </c>
      <c r="N123" s="205"/>
      <c r="O123" s="205"/>
      <c r="P123" s="205"/>
      <c r="Q123" s="205"/>
      <c r="R123" s="205"/>
      <c r="S123" s="206"/>
      <c r="T123" s="205"/>
      <c r="U123" s="205"/>
      <c r="V123" s="205"/>
      <c r="W123" s="205"/>
      <c r="X123" s="205"/>
      <c r="Y123" s="205"/>
      <c r="Z123" s="205"/>
      <c r="AA123" s="205"/>
      <c r="AB123" s="205"/>
      <c r="AC123" s="205"/>
      <c r="AD123" s="205"/>
      <c r="AE123" s="205"/>
      <c r="AF123" s="205"/>
      <c r="AG123" s="205"/>
      <c r="AH123" s="205"/>
      <c r="AI123" s="205"/>
      <c r="AJ123" s="205"/>
    </row>
    <row r="124" spans="1:36" s="111" customFormat="1" x14ac:dyDescent="0.25">
      <c r="A124" s="108">
        <v>118</v>
      </c>
      <c r="B124" s="182"/>
      <c r="C124" s="113"/>
      <c r="D124" s="113"/>
      <c r="E124" s="109" t="s">
        <v>47</v>
      </c>
      <c r="F124" s="110">
        <v>20</v>
      </c>
      <c r="G124" s="109" t="s">
        <v>47</v>
      </c>
      <c r="H124" s="110">
        <v>30</v>
      </c>
      <c r="I124" s="109" t="s">
        <v>47</v>
      </c>
      <c r="J124" s="110">
        <v>0</v>
      </c>
      <c r="K124" s="109" t="s">
        <v>47</v>
      </c>
      <c r="L124" s="110">
        <v>0</v>
      </c>
      <c r="M124" s="110" t="s">
        <v>13</v>
      </c>
      <c r="N124" s="205"/>
      <c r="O124" s="205"/>
      <c r="P124" s="205"/>
      <c r="Q124" s="205"/>
      <c r="R124" s="205"/>
      <c r="S124" s="206"/>
      <c r="T124" s="205"/>
      <c r="U124" s="205"/>
      <c r="V124" s="205"/>
      <c r="W124" s="205"/>
      <c r="X124" s="205"/>
      <c r="Y124" s="205"/>
      <c r="Z124" s="205"/>
      <c r="AA124" s="205"/>
      <c r="AB124" s="205"/>
      <c r="AC124" s="205"/>
      <c r="AD124" s="205"/>
      <c r="AE124" s="205"/>
      <c r="AF124" s="205"/>
      <c r="AG124" s="205"/>
      <c r="AH124" s="205"/>
      <c r="AI124" s="205"/>
      <c r="AJ124" s="205"/>
    </row>
    <row r="125" spans="1:36" s="111" customFormat="1" x14ac:dyDescent="0.25">
      <c r="A125" s="108">
        <v>119</v>
      </c>
      <c r="B125" s="182"/>
      <c r="C125" s="113"/>
      <c r="D125" s="113"/>
      <c r="E125" s="109" t="s">
        <v>47</v>
      </c>
      <c r="F125" s="110">
        <v>20</v>
      </c>
      <c r="G125" s="109" t="s">
        <v>47</v>
      </c>
      <c r="H125" s="110">
        <v>30</v>
      </c>
      <c r="I125" s="109" t="s">
        <v>47</v>
      </c>
      <c r="J125" s="110">
        <v>0</v>
      </c>
      <c r="K125" s="109" t="s">
        <v>47</v>
      </c>
      <c r="L125" s="110">
        <v>0</v>
      </c>
      <c r="M125" s="110" t="s">
        <v>13</v>
      </c>
      <c r="N125" s="205"/>
      <c r="O125" s="205"/>
      <c r="P125" s="205"/>
      <c r="Q125" s="205"/>
      <c r="R125" s="205"/>
      <c r="S125" s="206"/>
      <c r="T125" s="205"/>
      <c r="U125" s="205"/>
      <c r="V125" s="205"/>
      <c r="W125" s="205"/>
      <c r="X125" s="205"/>
      <c r="Y125" s="205"/>
      <c r="Z125" s="205"/>
      <c r="AA125" s="205"/>
      <c r="AB125" s="205"/>
      <c r="AC125" s="205"/>
      <c r="AD125" s="205"/>
      <c r="AE125" s="205"/>
      <c r="AF125" s="205"/>
      <c r="AG125" s="205"/>
      <c r="AH125" s="205"/>
      <c r="AI125" s="205"/>
      <c r="AJ125" s="205"/>
    </row>
    <row r="126" spans="1:36" s="111" customFormat="1" x14ac:dyDescent="0.25">
      <c r="A126" s="108">
        <v>120</v>
      </c>
      <c r="B126" s="182"/>
      <c r="C126" s="113"/>
      <c r="D126" s="113"/>
      <c r="E126" s="109" t="s">
        <v>47</v>
      </c>
      <c r="F126" s="110">
        <v>20</v>
      </c>
      <c r="G126" s="109" t="s">
        <v>47</v>
      </c>
      <c r="H126" s="110">
        <v>30</v>
      </c>
      <c r="I126" s="109" t="s">
        <v>47</v>
      </c>
      <c r="J126" s="110">
        <v>0</v>
      </c>
      <c r="K126" s="109" t="s">
        <v>47</v>
      </c>
      <c r="L126" s="110">
        <v>0</v>
      </c>
      <c r="M126" s="110" t="s">
        <v>13</v>
      </c>
      <c r="N126" s="205"/>
      <c r="O126" s="205"/>
      <c r="P126" s="205"/>
      <c r="Q126" s="205"/>
      <c r="R126" s="205"/>
      <c r="S126" s="206"/>
      <c r="T126" s="205"/>
      <c r="U126" s="205"/>
      <c r="V126" s="205"/>
      <c r="W126" s="205"/>
      <c r="X126" s="205"/>
      <c r="Y126" s="205"/>
      <c r="Z126" s="205"/>
      <c r="AA126" s="205"/>
      <c r="AB126" s="205"/>
      <c r="AC126" s="205"/>
      <c r="AD126" s="205"/>
      <c r="AE126" s="205"/>
      <c r="AF126" s="205"/>
      <c r="AG126" s="205"/>
      <c r="AH126" s="205"/>
      <c r="AI126" s="205"/>
      <c r="AJ126" s="205"/>
    </row>
    <row r="127" spans="1:36" s="111" customFormat="1" x14ac:dyDescent="0.25">
      <c r="A127" s="108">
        <v>121</v>
      </c>
      <c r="B127" s="182"/>
      <c r="C127" s="113"/>
      <c r="D127" s="113"/>
      <c r="E127" s="109" t="s">
        <v>47</v>
      </c>
      <c r="F127" s="110">
        <v>20</v>
      </c>
      <c r="G127" s="109" t="s">
        <v>47</v>
      </c>
      <c r="H127" s="110">
        <v>30</v>
      </c>
      <c r="I127" s="109" t="s">
        <v>47</v>
      </c>
      <c r="J127" s="110">
        <v>0</v>
      </c>
      <c r="K127" s="109" t="s">
        <v>47</v>
      </c>
      <c r="L127" s="110">
        <v>0</v>
      </c>
      <c r="M127" s="110" t="s">
        <v>13</v>
      </c>
      <c r="N127" s="205"/>
      <c r="O127" s="205"/>
      <c r="P127" s="205"/>
      <c r="Q127" s="205"/>
      <c r="R127" s="205"/>
      <c r="S127" s="206"/>
      <c r="T127" s="205"/>
      <c r="U127" s="205"/>
      <c r="V127" s="205"/>
      <c r="W127" s="205"/>
      <c r="X127" s="205"/>
      <c r="Y127" s="205"/>
      <c r="Z127" s="205"/>
      <c r="AA127" s="205"/>
      <c r="AB127" s="205"/>
      <c r="AC127" s="205"/>
      <c r="AD127" s="205"/>
      <c r="AE127" s="205"/>
      <c r="AF127" s="205"/>
      <c r="AG127" s="205"/>
      <c r="AH127" s="205"/>
      <c r="AI127" s="205"/>
      <c r="AJ127" s="205"/>
    </row>
    <row r="128" spans="1:36" s="111" customFormat="1" x14ac:dyDescent="0.25">
      <c r="A128" s="108">
        <v>122</v>
      </c>
      <c r="B128" s="182"/>
      <c r="C128" s="113"/>
      <c r="D128" s="113"/>
      <c r="E128" s="109" t="s">
        <v>47</v>
      </c>
      <c r="F128" s="110">
        <v>20</v>
      </c>
      <c r="G128" s="109" t="s">
        <v>47</v>
      </c>
      <c r="H128" s="110">
        <v>30</v>
      </c>
      <c r="I128" s="109" t="s">
        <v>47</v>
      </c>
      <c r="J128" s="110">
        <v>0</v>
      </c>
      <c r="K128" s="109" t="s">
        <v>47</v>
      </c>
      <c r="L128" s="110">
        <v>0</v>
      </c>
      <c r="M128" s="110" t="s">
        <v>13</v>
      </c>
      <c r="N128" s="205"/>
      <c r="O128" s="205"/>
      <c r="P128" s="205"/>
      <c r="Q128" s="205"/>
      <c r="R128" s="205"/>
      <c r="S128" s="206"/>
      <c r="T128" s="205"/>
      <c r="U128" s="205"/>
      <c r="V128" s="205"/>
      <c r="W128" s="205"/>
      <c r="X128" s="205"/>
      <c r="Y128" s="205"/>
      <c r="Z128" s="205"/>
      <c r="AA128" s="205"/>
      <c r="AB128" s="205"/>
      <c r="AC128" s="205"/>
      <c r="AD128" s="205"/>
      <c r="AE128" s="205"/>
      <c r="AF128" s="205"/>
      <c r="AG128" s="205"/>
      <c r="AH128" s="205"/>
      <c r="AI128" s="205"/>
      <c r="AJ128" s="205"/>
    </row>
    <row r="129" spans="1:36" s="111" customFormat="1" x14ac:dyDescent="0.25">
      <c r="A129" s="108">
        <v>123</v>
      </c>
      <c r="B129" s="182"/>
      <c r="C129" s="113"/>
      <c r="D129" s="113"/>
      <c r="E129" s="109" t="s">
        <v>47</v>
      </c>
      <c r="F129" s="110">
        <v>20</v>
      </c>
      <c r="G129" s="109" t="s">
        <v>47</v>
      </c>
      <c r="H129" s="110">
        <v>30</v>
      </c>
      <c r="I129" s="109" t="s">
        <v>47</v>
      </c>
      <c r="J129" s="110">
        <v>0</v>
      </c>
      <c r="K129" s="109" t="s">
        <v>47</v>
      </c>
      <c r="L129" s="110">
        <v>0</v>
      </c>
      <c r="M129" s="110" t="s">
        <v>13</v>
      </c>
      <c r="N129" s="205"/>
      <c r="O129" s="205"/>
      <c r="P129" s="205"/>
      <c r="Q129" s="205"/>
      <c r="R129" s="205"/>
      <c r="S129" s="206"/>
      <c r="T129" s="205"/>
      <c r="U129" s="205"/>
      <c r="V129" s="205"/>
      <c r="W129" s="205"/>
      <c r="X129" s="205"/>
      <c r="Y129" s="205"/>
      <c r="Z129" s="205"/>
      <c r="AA129" s="205"/>
      <c r="AB129" s="205"/>
      <c r="AC129" s="205"/>
      <c r="AD129" s="205"/>
      <c r="AE129" s="205"/>
      <c r="AF129" s="205"/>
      <c r="AG129" s="205"/>
      <c r="AH129" s="205"/>
      <c r="AI129" s="205"/>
      <c r="AJ129" s="205"/>
    </row>
    <row r="130" spans="1:36" s="111" customFormat="1" x14ac:dyDescent="0.25">
      <c r="A130" s="108">
        <v>124</v>
      </c>
      <c r="B130" s="182"/>
      <c r="C130" s="113"/>
      <c r="D130" s="113"/>
      <c r="E130" s="109" t="s">
        <v>47</v>
      </c>
      <c r="F130" s="110">
        <v>20</v>
      </c>
      <c r="G130" s="109" t="s">
        <v>47</v>
      </c>
      <c r="H130" s="110">
        <v>30</v>
      </c>
      <c r="I130" s="109" t="s">
        <v>47</v>
      </c>
      <c r="J130" s="110">
        <v>0</v>
      </c>
      <c r="K130" s="109" t="s">
        <v>47</v>
      </c>
      <c r="L130" s="110">
        <v>0</v>
      </c>
      <c r="M130" s="110" t="s">
        <v>13</v>
      </c>
      <c r="N130" s="205"/>
      <c r="O130" s="205"/>
      <c r="P130" s="205"/>
      <c r="Q130" s="205"/>
      <c r="R130" s="205"/>
      <c r="S130" s="206"/>
      <c r="T130" s="205"/>
      <c r="U130" s="205"/>
      <c r="V130" s="205"/>
      <c r="W130" s="205"/>
      <c r="X130" s="205"/>
      <c r="Y130" s="205"/>
      <c r="Z130" s="205"/>
      <c r="AA130" s="205"/>
      <c r="AB130" s="205"/>
      <c r="AC130" s="205"/>
      <c r="AD130" s="205"/>
      <c r="AE130" s="205"/>
      <c r="AF130" s="205"/>
      <c r="AG130" s="205"/>
      <c r="AH130" s="205"/>
      <c r="AI130" s="205"/>
      <c r="AJ130" s="205"/>
    </row>
    <row r="131" spans="1:36" s="111" customFormat="1" x14ac:dyDescent="0.25">
      <c r="A131" s="108">
        <v>125</v>
      </c>
      <c r="B131" s="182"/>
      <c r="C131" s="113"/>
      <c r="D131" s="113"/>
      <c r="E131" s="109" t="s">
        <v>47</v>
      </c>
      <c r="F131" s="110">
        <v>20</v>
      </c>
      <c r="G131" s="109" t="s">
        <v>47</v>
      </c>
      <c r="H131" s="110">
        <v>30</v>
      </c>
      <c r="I131" s="109" t="s">
        <v>47</v>
      </c>
      <c r="J131" s="110">
        <v>0</v>
      </c>
      <c r="K131" s="109" t="s">
        <v>47</v>
      </c>
      <c r="L131" s="110">
        <v>0</v>
      </c>
      <c r="M131" s="110" t="s">
        <v>13</v>
      </c>
      <c r="N131" s="205"/>
      <c r="O131" s="205"/>
      <c r="P131" s="205"/>
      <c r="Q131" s="205"/>
      <c r="R131" s="205"/>
      <c r="S131" s="206"/>
      <c r="T131" s="205"/>
      <c r="U131" s="205"/>
      <c r="V131" s="205"/>
      <c r="W131" s="205"/>
      <c r="X131" s="205"/>
      <c r="Y131" s="205"/>
      <c r="Z131" s="205"/>
      <c r="AA131" s="205"/>
      <c r="AB131" s="205"/>
      <c r="AC131" s="205"/>
      <c r="AD131" s="205"/>
      <c r="AE131" s="205"/>
      <c r="AF131" s="205"/>
      <c r="AG131" s="205"/>
      <c r="AH131" s="205"/>
      <c r="AI131" s="205"/>
      <c r="AJ131" s="205"/>
    </row>
    <row r="132" spans="1:36" s="111" customFormat="1" x14ac:dyDescent="0.25">
      <c r="A132" s="108">
        <v>126</v>
      </c>
      <c r="B132" s="182"/>
      <c r="C132" s="113"/>
      <c r="D132" s="113"/>
      <c r="E132" s="109" t="s">
        <v>47</v>
      </c>
      <c r="F132" s="110">
        <v>20</v>
      </c>
      <c r="G132" s="109" t="s">
        <v>47</v>
      </c>
      <c r="H132" s="110">
        <v>30</v>
      </c>
      <c r="I132" s="109" t="s">
        <v>47</v>
      </c>
      <c r="J132" s="110">
        <v>0</v>
      </c>
      <c r="K132" s="109" t="s">
        <v>47</v>
      </c>
      <c r="L132" s="110">
        <v>0</v>
      </c>
      <c r="M132" s="110" t="s">
        <v>13</v>
      </c>
      <c r="N132" s="205"/>
      <c r="O132" s="205"/>
      <c r="P132" s="205"/>
      <c r="Q132" s="205"/>
      <c r="R132" s="205"/>
      <c r="S132" s="206"/>
      <c r="T132" s="205"/>
      <c r="U132" s="205"/>
      <c r="V132" s="205"/>
      <c r="W132" s="205"/>
      <c r="X132" s="205"/>
      <c r="Y132" s="205"/>
      <c r="Z132" s="205"/>
      <c r="AA132" s="205"/>
      <c r="AB132" s="205"/>
      <c r="AC132" s="205"/>
      <c r="AD132" s="205"/>
      <c r="AE132" s="205"/>
      <c r="AF132" s="205"/>
      <c r="AG132" s="205"/>
      <c r="AH132" s="205"/>
      <c r="AI132" s="205"/>
      <c r="AJ132" s="205"/>
    </row>
    <row r="133" spans="1:36" s="111" customFormat="1" x14ac:dyDescent="0.25">
      <c r="A133" s="108">
        <v>127</v>
      </c>
      <c r="B133" s="182"/>
      <c r="C133" s="113"/>
      <c r="D133" s="113"/>
      <c r="E133" s="109" t="s">
        <v>47</v>
      </c>
      <c r="F133" s="110">
        <v>20</v>
      </c>
      <c r="G133" s="109" t="s">
        <v>47</v>
      </c>
      <c r="H133" s="110">
        <v>30</v>
      </c>
      <c r="I133" s="109" t="s">
        <v>47</v>
      </c>
      <c r="J133" s="110">
        <v>0</v>
      </c>
      <c r="K133" s="109" t="s">
        <v>47</v>
      </c>
      <c r="L133" s="110">
        <v>0</v>
      </c>
      <c r="M133" s="110" t="s">
        <v>13</v>
      </c>
      <c r="N133" s="205"/>
      <c r="O133" s="205"/>
      <c r="P133" s="205"/>
      <c r="Q133" s="205"/>
      <c r="R133" s="205"/>
      <c r="S133" s="206"/>
      <c r="T133" s="205"/>
      <c r="U133" s="205"/>
      <c r="V133" s="205"/>
      <c r="W133" s="205"/>
      <c r="X133" s="205"/>
      <c r="Y133" s="205"/>
      <c r="Z133" s="205"/>
      <c r="AA133" s="205"/>
      <c r="AB133" s="205"/>
      <c r="AC133" s="205"/>
      <c r="AD133" s="205"/>
      <c r="AE133" s="205"/>
      <c r="AF133" s="205"/>
      <c r="AG133" s="205"/>
      <c r="AH133" s="205"/>
      <c r="AI133" s="205"/>
      <c r="AJ133" s="205"/>
    </row>
    <row r="134" spans="1:36" s="111" customFormat="1" x14ac:dyDescent="0.25">
      <c r="A134" s="108">
        <v>128</v>
      </c>
      <c r="B134" s="182"/>
      <c r="C134" s="113"/>
      <c r="D134" s="113"/>
      <c r="E134" s="109" t="s">
        <v>47</v>
      </c>
      <c r="F134" s="110">
        <v>20</v>
      </c>
      <c r="G134" s="109" t="s">
        <v>47</v>
      </c>
      <c r="H134" s="110">
        <v>30</v>
      </c>
      <c r="I134" s="109" t="s">
        <v>47</v>
      </c>
      <c r="J134" s="110">
        <v>0</v>
      </c>
      <c r="K134" s="109" t="s">
        <v>47</v>
      </c>
      <c r="L134" s="110">
        <v>0</v>
      </c>
      <c r="M134" s="110" t="s">
        <v>13</v>
      </c>
      <c r="N134" s="205"/>
      <c r="O134" s="205"/>
      <c r="P134" s="205"/>
      <c r="Q134" s="205"/>
      <c r="R134" s="205"/>
      <c r="S134" s="206"/>
      <c r="T134" s="205"/>
      <c r="U134" s="205"/>
      <c r="V134" s="205"/>
      <c r="W134" s="205"/>
      <c r="X134" s="205"/>
      <c r="Y134" s="205"/>
      <c r="Z134" s="205"/>
      <c r="AA134" s="205"/>
      <c r="AB134" s="205"/>
      <c r="AC134" s="205"/>
      <c r="AD134" s="205"/>
      <c r="AE134" s="205"/>
      <c r="AF134" s="205"/>
      <c r="AG134" s="205"/>
      <c r="AH134" s="205"/>
      <c r="AI134" s="205"/>
      <c r="AJ134" s="205"/>
    </row>
    <row r="135" spans="1:36" s="111" customFormat="1" x14ac:dyDescent="0.25">
      <c r="A135" s="108">
        <v>129</v>
      </c>
      <c r="B135" s="182"/>
      <c r="C135" s="113"/>
      <c r="D135" s="113"/>
      <c r="E135" s="109" t="s">
        <v>47</v>
      </c>
      <c r="F135" s="110">
        <v>20</v>
      </c>
      <c r="G135" s="109" t="s">
        <v>47</v>
      </c>
      <c r="H135" s="110">
        <v>30</v>
      </c>
      <c r="I135" s="109" t="s">
        <v>47</v>
      </c>
      <c r="J135" s="110">
        <v>0</v>
      </c>
      <c r="K135" s="109" t="s">
        <v>47</v>
      </c>
      <c r="L135" s="110">
        <v>0</v>
      </c>
      <c r="M135" s="110" t="s">
        <v>13</v>
      </c>
      <c r="N135" s="205"/>
      <c r="O135" s="205"/>
      <c r="P135" s="205"/>
      <c r="Q135" s="205"/>
      <c r="R135" s="205"/>
      <c r="S135" s="206"/>
      <c r="T135" s="205"/>
      <c r="U135" s="205"/>
      <c r="V135" s="205"/>
      <c r="W135" s="205"/>
      <c r="X135" s="205"/>
      <c r="Y135" s="205"/>
      <c r="Z135" s="205"/>
      <c r="AA135" s="205"/>
      <c r="AB135" s="205"/>
      <c r="AC135" s="205"/>
      <c r="AD135" s="205"/>
      <c r="AE135" s="205"/>
      <c r="AF135" s="205"/>
      <c r="AG135" s="205"/>
      <c r="AH135" s="205"/>
      <c r="AI135" s="205"/>
      <c r="AJ135" s="205"/>
    </row>
    <row r="136" spans="1:36" s="111" customFormat="1" x14ac:dyDescent="0.25">
      <c r="A136" s="108">
        <v>130</v>
      </c>
      <c r="B136" s="182"/>
      <c r="C136" s="113"/>
      <c r="D136" s="113"/>
      <c r="E136" s="109" t="s">
        <v>47</v>
      </c>
      <c r="F136" s="110">
        <v>20</v>
      </c>
      <c r="G136" s="109" t="s">
        <v>47</v>
      </c>
      <c r="H136" s="110">
        <v>30</v>
      </c>
      <c r="I136" s="109" t="s">
        <v>47</v>
      </c>
      <c r="J136" s="110">
        <v>0</v>
      </c>
      <c r="K136" s="109" t="s">
        <v>47</v>
      </c>
      <c r="L136" s="110">
        <v>0</v>
      </c>
      <c r="M136" s="110" t="s">
        <v>13</v>
      </c>
      <c r="N136" s="205"/>
      <c r="O136" s="205"/>
      <c r="P136" s="205"/>
      <c r="Q136" s="205"/>
      <c r="R136" s="205"/>
      <c r="S136" s="206"/>
      <c r="T136" s="205"/>
      <c r="U136" s="205"/>
      <c r="V136" s="205"/>
      <c r="W136" s="205"/>
      <c r="X136" s="205"/>
      <c r="Y136" s="205"/>
      <c r="Z136" s="205"/>
      <c r="AA136" s="205"/>
      <c r="AB136" s="205"/>
      <c r="AC136" s="205"/>
      <c r="AD136" s="205"/>
      <c r="AE136" s="205"/>
      <c r="AF136" s="205"/>
      <c r="AG136" s="205"/>
      <c r="AH136" s="205"/>
      <c r="AI136" s="205"/>
      <c r="AJ136" s="205"/>
    </row>
    <row r="137" spans="1:36" s="111" customFormat="1" x14ac:dyDescent="0.25">
      <c r="A137" s="108">
        <v>131</v>
      </c>
      <c r="B137" s="182"/>
      <c r="C137" s="113"/>
      <c r="D137" s="113"/>
      <c r="E137" s="109" t="s">
        <v>47</v>
      </c>
      <c r="F137" s="110">
        <v>20</v>
      </c>
      <c r="G137" s="109" t="s">
        <v>47</v>
      </c>
      <c r="H137" s="110">
        <v>30</v>
      </c>
      <c r="I137" s="109" t="s">
        <v>47</v>
      </c>
      <c r="J137" s="110">
        <v>0</v>
      </c>
      <c r="K137" s="109" t="s">
        <v>47</v>
      </c>
      <c r="L137" s="110">
        <v>0</v>
      </c>
      <c r="M137" s="110" t="s">
        <v>13</v>
      </c>
      <c r="N137" s="205"/>
      <c r="O137" s="205"/>
      <c r="P137" s="205"/>
      <c r="Q137" s="205"/>
      <c r="R137" s="205"/>
      <c r="S137" s="206"/>
      <c r="T137" s="205"/>
      <c r="U137" s="205"/>
      <c r="V137" s="205"/>
      <c r="W137" s="205"/>
      <c r="X137" s="205"/>
      <c r="Y137" s="205"/>
      <c r="Z137" s="205"/>
      <c r="AA137" s="205"/>
      <c r="AB137" s="205"/>
      <c r="AC137" s="205"/>
      <c r="AD137" s="205"/>
      <c r="AE137" s="205"/>
      <c r="AF137" s="205"/>
      <c r="AG137" s="205"/>
      <c r="AH137" s="205"/>
      <c r="AI137" s="205"/>
      <c r="AJ137" s="205"/>
    </row>
    <row r="138" spans="1:36" s="111" customFormat="1" x14ac:dyDescent="0.25">
      <c r="A138" s="108">
        <v>132</v>
      </c>
      <c r="B138" s="182"/>
      <c r="C138" s="113"/>
      <c r="D138" s="113"/>
      <c r="E138" s="109" t="s">
        <v>47</v>
      </c>
      <c r="F138" s="110">
        <v>20</v>
      </c>
      <c r="G138" s="109" t="s">
        <v>47</v>
      </c>
      <c r="H138" s="110">
        <v>30</v>
      </c>
      <c r="I138" s="109" t="s">
        <v>47</v>
      </c>
      <c r="J138" s="110">
        <v>0</v>
      </c>
      <c r="K138" s="109" t="s">
        <v>47</v>
      </c>
      <c r="L138" s="110">
        <v>0</v>
      </c>
      <c r="M138" s="110" t="s">
        <v>13</v>
      </c>
      <c r="N138" s="205"/>
      <c r="O138" s="205"/>
      <c r="P138" s="205"/>
      <c r="Q138" s="205"/>
      <c r="R138" s="205"/>
      <c r="S138" s="206"/>
      <c r="T138" s="205"/>
      <c r="U138" s="205"/>
      <c r="V138" s="205"/>
      <c r="W138" s="205"/>
      <c r="X138" s="205"/>
      <c r="Y138" s="205"/>
      <c r="Z138" s="205"/>
      <c r="AA138" s="205"/>
      <c r="AB138" s="205"/>
      <c r="AC138" s="205"/>
      <c r="AD138" s="205"/>
      <c r="AE138" s="205"/>
      <c r="AF138" s="205"/>
      <c r="AG138" s="205"/>
      <c r="AH138" s="205"/>
      <c r="AI138" s="205"/>
      <c r="AJ138" s="205"/>
    </row>
    <row r="139" spans="1:36" s="111" customFormat="1" x14ac:dyDescent="0.25">
      <c r="A139" s="108">
        <v>133</v>
      </c>
      <c r="B139" s="182"/>
      <c r="C139" s="113"/>
      <c r="D139" s="113"/>
      <c r="E139" s="109" t="s">
        <v>47</v>
      </c>
      <c r="F139" s="110">
        <v>20</v>
      </c>
      <c r="G139" s="109" t="s">
        <v>47</v>
      </c>
      <c r="H139" s="110">
        <v>30</v>
      </c>
      <c r="I139" s="109" t="s">
        <v>47</v>
      </c>
      <c r="J139" s="110">
        <v>0</v>
      </c>
      <c r="K139" s="109" t="s">
        <v>47</v>
      </c>
      <c r="L139" s="110">
        <v>0</v>
      </c>
      <c r="M139" s="110" t="s">
        <v>13</v>
      </c>
      <c r="N139" s="205"/>
      <c r="O139" s="205"/>
      <c r="P139" s="205"/>
      <c r="Q139" s="205"/>
      <c r="R139" s="205"/>
      <c r="S139" s="206"/>
      <c r="T139" s="205"/>
      <c r="U139" s="205"/>
      <c r="V139" s="205"/>
      <c r="W139" s="205"/>
      <c r="X139" s="205"/>
      <c r="Y139" s="205"/>
      <c r="Z139" s="205"/>
      <c r="AA139" s="205"/>
      <c r="AB139" s="205"/>
      <c r="AC139" s="205"/>
      <c r="AD139" s="205"/>
      <c r="AE139" s="205"/>
      <c r="AF139" s="205"/>
      <c r="AG139" s="205"/>
      <c r="AH139" s="205"/>
      <c r="AI139" s="205"/>
      <c r="AJ139" s="205"/>
    </row>
    <row r="140" spans="1:36" s="111" customFormat="1" x14ac:dyDescent="0.25">
      <c r="A140" s="108">
        <v>134</v>
      </c>
      <c r="B140" s="182"/>
      <c r="C140" s="113"/>
      <c r="D140" s="113"/>
      <c r="E140" s="109" t="s">
        <v>47</v>
      </c>
      <c r="F140" s="110">
        <v>20</v>
      </c>
      <c r="G140" s="109" t="s">
        <v>47</v>
      </c>
      <c r="H140" s="110">
        <v>30</v>
      </c>
      <c r="I140" s="109" t="s">
        <v>47</v>
      </c>
      <c r="J140" s="110">
        <v>0</v>
      </c>
      <c r="K140" s="109" t="s">
        <v>47</v>
      </c>
      <c r="L140" s="110">
        <v>0</v>
      </c>
      <c r="M140" s="110" t="s">
        <v>13</v>
      </c>
      <c r="N140" s="205"/>
      <c r="O140" s="205"/>
      <c r="P140" s="205"/>
      <c r="Q140" s="205"/>
      <c r="R140" s="205"/>
      <c r="S140" s="206"/>
      <c r="T140" s="205"/>
      <c r="U140" s="205"/>
      <c r="V140" s="205"/>
      <c r="W140" s="205"/>
      <c r="X140" s="205"/>
      <c r="Y140" s="205"/>
      <c r="Z140" s="205"/>
      <c r="AA140" s="205"/>
      <c r="AB140" s="205"/>
      <c r="AC140" s="205"/>
      <c r="AD140" s="205"/>
      <c r="AE140" s="205"/>
      <c r="AF140" s="205"/>
      <c r="AG140" s="205"/>
      <c r="AH140" s="205"/>
      <c r="AI140" s="205"/>
      <c r="AJ140" s="205"/>
    </row>
    <row r="141" spans="1:36" s="111" customFormat="1" x14ac:dyDescent="0.25">
      <c r="A141" s="108">
        <v>135</v>
      </c>
      <c r="B141" s="182"/>
      <c r="C141" s="113"/>
      <c r="D141" s="113"/>
      <c r="E141" s="109" t="s">
        <v>47</v>
      </c>
      <c r="F141" s="110">
        <v>20</v>
      </c>
      <c r="G141" s="109" t="s">
        <v>47</v>
      </c>
      <c r="H141" s="110">
        <v>30</v>
      </c>
      <c r="I141" s="109" t="s">
        <v>47</v>
      </c>
      <c r="J141" s="110">
        <v>0</v>
      </c>
      <c r="K141" s="109" t="s">
        <v>47</v>
      </c>
      <c r="L141" s="110">
        <v>0</v>
      </c>
      <c r="M141" s="110" t="s">
        <v>13</v>
      </c>
      <c r="N141" s="205"/>
      <c r="O141" s="205"/>
      <c r="P141" s="205"/>
      <c r="Q141" s="205"/>
      <c r="R141" s="205"/>
      <c r="S141" s="206"/>
      <c r="T141" s="205"/>
      <c r="U141" s="205"/>
      <c r="V141" s="205"/>
      <c r="W141" s="205"/>
      <c r="X141" s="205"/>
      <c r="Y141" s="205"/>
      <c r="Z141" s="205"/>
      <c r="AA141" s="205"/>
      <c r="AB141" s="205"/>
      <c r="AC141" s="205"/>
      <c r="AD141" s="205"/>
      <c r="AE141" s="205"/>
      <c r="AF141" s="205"/>
      <c r="AG141" s="205"/>
      <c r="AH141" s="205"/>
      <c r="AI141" s="205"/>
      <c r="AJ141" s="205"/>
    </row>
    <row r="142" spans="1:36" s="111" customFormat="1" x14ac:dyDescent="0.25">
      <c r="A142" s="108">
        <v>136</v>
      </c>
      <c r="B142" s="182"/>
      <c r="C142" s="113"/>
      <c r="D142" s="113"/>
      <c r="E142" s="109" t="s">
        <v>47</v>
      </c>
      <c r="F142" s="110">
        <v>20</v>
      </c>
      <c r="G142" s="109" t="s">
        <v>47</v>
      </c>
      <c r="H142" s="110">
        <v>30</v>
      </c>
      <c r="I142" s="109" t="s">
        <v>47</v>
      </c>
      <c r="J142" s="110">
        <v>0</v>
      </c>
      <c r="K142" s="109" t="s">
        <v>47</v>
      </c>
      <c r="L142" s="110">
        <v>0</v>
      </c>
      <c r="M142" s="110" t="s">
        <v>13</v>
      </c>
      <c r="N142" s="205"/>
      <c r="O142" s="205"/>
      <c r="P142" s="205"/>
      <c r="Q142" s="205"/>
      <c r="R142" s="205"/>
      <c r="S142" s="206"/>
      <c r="T142" s="205"/>
      <c r="U142" s="205"/>
      <c r="V142" s="205"/>
      <c r="W142" s="205"/>
      <c r="X142" s="205"/>
      <c r="Y142" s="205"/>
      <c r="Z142" s="205"/>
      <c r="AA142" s="205"/>
      <c r="AB142" s="205"/>
      <c r="AC142" s="205"/>
      <c r="AD142" s="205"/>
      <c r="AE142" s="205"/>
      <c r="AF142" s="205"/>
      <c r="AG142" s="205"/>
      <c r="AH142" s="205"/>
      <c r="AI142" s="205"/>
      <c r="AJ142" s="205"/>
    </row>
    <row r="143" spans="1:36" s="111" customFormat="1" x14ac:dyDescent="0.25">
      <c r="A143" s="108">
        <v>137</v>
      </c>
      <c r="B143" s="182"/>
      <c r="C143" s="113"/>
      <c r="D143" s="113"/>
      <c r="E143" s="109" t="s">
        <v>47</v>
      </c>
      <c r="F143" s="110">
        <v>20</v>
      </c>
      <c r="G143" s="109" t="s">
        <v>47</v>
      </c>
      <c r="H143" s="110">
        <v>30</v>
      </c>
      <c r="I143" s="109" t="s">
        <v>47</v>
      </c>
      <c r="J143" s="110">
        <v>0</v>
      </c>
      <c r="K143" s="109" t="s">
        <v>47</v>
      </c>
      <c r="L143" s="110">
        <v>0</v>
      </c>
      <c r="M143" s="110" t="s">
        <v>13</v>
      </c>
      <c r="N143" s="205"/>
      <c r="O143" s="205"/>
      <c r="P143" s="205"/>
      <c r="Q143" s="205"/>
      <c r="R143" s="205"/>
      <c r="S143" s="206"/>
      <c r="T143" s="205"/>
      <c r="U143" s="205"/>
      <c r="V143" s="205"/>
      <c r="W143" s="205"/>
      <c r="X143" s="205"/>
      <c r="Y143" s="205"/>
      <c r="Z143" s="205"/>
      <c r="AA143" s="205"/>
      <c r="AB143" s="205"/>
      <c r="AC143" s="205"/>
      <c r="AD143" s="205"/>
      <c r="AE143" s="205"/>
      <c r="AF143" s="205"/>
      <c r="AG143" s="205"/>
      <c r="AH143" s="205"/>
      <c r="AI143" s="205"/>
      <c r="AJ143" s="205"/>
    </row>
    <row r="144" spans="1:36" s="111" customFormat="1" x14ac:dyDescent="0.25">
      <c r="A144" s="108">
        <v>138</v>
      </c>
      <c r="B144" s="182"/>
      <c r="C144" s="113"/>
      <c r="D144" s="113"/>
      <c r="E144" s="109" t="s">
        <v>47</v>
      </c>
      <c r="F144" s="110">
        <v>20</v>
      </c>
      <c r="G144" s="109" t="s">
        <v>47</v>
      </c>
      <c r="H144" s="110">
        <v>30</v>
      </c>
      <c r="I144" s="109" t="s">
        <v>47</v>
      </c>
      <c r="J144" s="110">
        <v>0</v>
      </c>
      <c r="K144" s="109" t="s">
        <v>47</v>
      </c>
      <c r="L144" s="110">
        <v>0</v>
      </c>
      <c r="M144" s="110" t="s">
        <v>13</v>
      </c>
      <c r="N144" s="205"/>
      <c r="O144" s="205"/>
      <c r="P144" s="205"/>
      <c r="Q144" s="205"/>
      <c r="R144" s="205"/>
      <c r="S144" s="206"/>
      <c r="T144" s="205"/>
      <c r="U144" s="205"/>
      <c r="V144" s="205"/>
      <c r="W144" s="205"/>
      <c r="X144" s="205"/>
      <c r="Y144" s="205"/>
      <c r="Z144" s="205"/>
      <c r="AA144" s="205"/>
      <c r="AB144" s="205"/>
      <c r="AC144" s="205"/>
      <c r="AD144" s="205"/>
      <c r="AE144" s="205"/>
      <c r="AF144" s="205"/>
      <c r="AG144" s="205"/>
      <c r="AH144" s="205"/>
      <c r="AI144" s="205"/>
      <c r="AJ144" s="205"/>
    </row>
    <row r="145" spans="1:36" s="111" customFormat="1" x14ac:dyDescent="0.25">
      <c r="A145" s="108">
        <v>139</v>
      </c>
      <c r="B145" s="182"/>
      <c r="C145" s="113"/>
      <c r="D145" s="113"/>
      <c r="E145" s="109" t="s">
        <v>47</v>
      </c>
      <c r="F145" s="110">
        <v>20</v>
      </c>
      <c r="G145" s="109" t="s">
        <v>47</v>
      </c>
      <c r="H145" s="110">
        <v>30</v>
      </c>
      <c r="I145" s="109" t="s">
        <v>47</v>
      </c>
      <c r="J145" s="110">
        <v>0</v>
      </c>
      <c r="K145" s="109" t="s">
        <v>47</v>
      </c>
      <c r="L145" s="110">
        <v>0</v>
      </c>
      <c r="M145" s="110" t="s">
        <v>13</v>
      </c>
      <c r="N145" s="205"/>
      <c r="O145" s="205"/>
      <c r="P145" s="205"/>
      <c r="Q145" s="205"/>
      <c r="R145" s="205"/>
      <c r="S145" s="206"/>
      <c r="T145" s="205"/>
      <c r="U145" s="205"/>
      <c r="V145" s="205"/>
      <c r="W145" s="205"/>
      <c r="X145" s="205"/>
      <c r="Y145" s="205"/>
      <c r="Z145" s="205"/>
      <c r="AA145" s="205"/>
      <c r="AB145" s="205"/>
      <c r="AC145" s="205"/>
      <c r="AD145" s="205"/>
      <c r="AE145" s="205"/>
      <c r="AF145" s="205"/>
      <c r="AG145" s="205"/>
      <c r="AH145" s="205"/>
      <c r="AI145" s="205"/>
      <c r="AJ145" s="205"/>
    </row>
    <row r="146" spans="1:36" s="111" customFormat="1" x14ac:dyDescent="0.25">
      <c r="A146" s="108">
        <v>140</v>
      </c>
      <c r="B146" s="182"/>
      <c r="C146" s="113"/>
      <c r="D146" s="113"/>
      <c r="E146" s="109" t="s">
        <v>47</v>
      </c>
      <c r="F146" s="110">
        <v>20</v>
      </c>
      <c r="G146" s="109" t="s">
        <v>47</v>
      </c>
      <c r="H146" s="110">
        <v>30</v>
      </c>
      <c r="I146" s="109" t="s">
        <v>47</v>
      </c>
      <c r="J146" s="110">
        <v>0</v>
      </c>
      <c r="K146" s="109" t="s">
        <v>47</v>
      </c>
      <c r="L146" s="110">
        <v>0</v>
      </c>
      <c r="M146" s="110" t="s">
        <v>13</v>
      </c>
      <c r="N146" s="205"/>
      <c r="O146" s="205"/>
      <c r="P146" s="205"/>
      <c r="Q146" s="205"/>
      <c r="R146" s="205"/>
      <c r="S146" s="206"/>
      <c r="T146" s="205"/>
      <c r="U146" s="205"/>
      <c r="V146" s="205"/>
      <c r="W146" s="205"/>
      <c r="X146" s="205"/>
      <c r="Y146" s="205"/>
      <c r="Z146" s="205"/>
      <c r="AA146" s="205"/>
      <c r="AB146" s="205"/>
      <c r="AC146" s="205"/>
      <c r="AD146" s="205"/>
      <c r="AE146" s="205"/>
      <c r="AF146" s="205"/>
      <c r="AG146" s="205"/>
      <c r="AH146" s="205"/>
      <c r="AI146" s="205"/>
      <c r="AJ146" s="205"/>
    </row>
    <row r="147" spans="1:36" s="111" customFormat="1" x14ac:dyDescent="0.25">
      <c r="A147" s="108">
        <v>141</v>
      </c>
      <c r="B147" s="182"/>
      <c r="C147" s="113"/>
      <c r="D147" s="113"/>
      <c r="E147" s="109" t="s">
        <v>47</v>
      </c>
      <c r="F147" s="110">
        <v>20</v>
      </c>
      <c r="G147" s="109" t="s">
        <v>47</v>
      </c>
      <c r="H147" s="110">
        <v>30</v>
      </c>
      <c r="I147" s="109" t="s">
        <v>47</v>
      </c>
      <c r="J147" s="110">
        <v>0</v>
      </c>
      <c r="K147" s="109" t="s">
        <v>47</v>
      </c>
      <c r="L147" s="110">
        <v>0</v>
      </c>
      <c r="M147" s="110" t="s">
        <v>13</v>
      </c>
      <c r="N147" s="205"/>
      <c r="O147" s="205"/>
      <c r="P147" s="205"/>
      <c r="Q147" s="205"/>
      <c r="R147" s="205"/>
      <c r="S147" s="206"/>
      <c r="T147" s="205"/>
      <c r="U147" s="205"/>
      <c r="V147" s="205"/>
      <c r="W147" s="205"/>
      <c r="X147" s="205"/>
      <c r="Y147" s="205"/>
      <c r="Z147" s="205"/>
      <c r="AA147" s="205"/>
      <c r="AB147" s="205"/>
      <c r="AC147" s="205"/>
      <c r="AD147" s="205"/>
      <c r="AE147" s="205"/>
      <c r="AF147" s="205"/>
      <c r="AG147" s="205"/>
      <c r="AH147" s="205"/>
      <c r="AI147" s="205"/>
      <c r="AJ147" s="205"/>
    </row>
    <row r="148" spans="1:36" s="111" customFormat="1" x14ac:dyDescent="0.25">
      <c r="A148" s="108">
        <v>142</v>
      </c>
      <c r="B148" s="182"/>
      <c r="C148" s="113"/>
      <c r="D148" s="113"/>
      <c r="E148" s="109" t="s">
        <v>47</v>
      </c>
      <c r="F148" s="110">
        <v>20</v>
      </c>
      <c r="G148" s="109" t="s">
        <v>47</v>
      </c>
      <c r="H148" s="110">
        <v>30</v>
      </c>
      <c r="I148" s="109" t="s">
        <v>47</v>
      </c>
      <c r="J148" s="110">
        <v>0</v>
      </c>
      <c r="K148" s="109" t="s">
        <v>47</v>
      </c>
      <c r="L148" s="110">
        <v>0</v>
      </c>
      <c r="M148" s="110" t="s">
        <v>13</v>
      </c>
      <c r="N148" s="205"/>
      <c r="O148" s="205"/>
      <c r="P148" s="205"/>
      <c r="Q148" s="205"/>
      <c r="R148" s="205"/>
      <c r="S148" s="206"/>
      <c r="T148" s="205"/>
      <c r="U148" s="205"/>
      <c r="V148" s="205"/>
      <c r="W148" s="205"/>
      <c r="X148" s="205"/>
      <c r="Y148" s="205"/>
      <c r="Z148" s="205"/>
      <c r="AA148" s="205"/>
      <c r="AB148" s="205"/>
      <c r="AC148" s="205"/>
      <c r="AD148" s="205"/>
      <c r="AE148" s="205"/>
      <c r="AF148" s="205"/>
      <c r="AG148" s="205"/>
      <c r="AH148" s="205"/>
      <c r="AI148" s="205"/>
      <c r="AJ148" s="205"/>
    </row>
    <row r="149" spans="1:36" s="111" customFormat="1" x14ac:dyDescent="0.25">
      <c r="A149" s="108">
        <v>143</v>
      </c>
      <c r="B149" s="182"/>
      <c r="C149" s="113"/>
      <c r="D149" s="113"/>
      <c r="E149" s="109" t="s">
        <v>47</v>
      </c>
      <c r="F149" s="110">
        <v>20</v>
      </c>
      <c r="G149" s="109" t="s">
        <v>47</v>
      </c>
      <c r="H149" s="110">
        <v>30</v>
      </c>
      <c r="I149" s="109" t="s">
        <v>47</v>
      </c>
      <c r="J149" s="110">
        <v>0</v>
      </c>
      <c r="K149" s="109" t="s">
        <v>47</v>
      </c>
      <c r="L149" s="110">
        <v>0</v>
      </c>
      <c r="M149" s="110" t="s">
        <v>13</v>
      </c>
      <c r="N149" s="205"/>
      <c r="O149" s="205"/>
      <c r="P149" s="205"/>
      <c r="Q149" s="205"/>
      <c r="R149" s="205"/>
      <c r="S149" s="206"/>
      <c r="T149" s="205"/>
      <c r="U149" s="205"/>
      <c r="V149" s="205"/>
      <c r="W149" s="205"/>
      <c r="X149" s="205"/>
      <c r="Y149" s="205"/>
      <c r="Z149" s="205"/>
      <c r="AA149" s="205"/>
      <c r="AB149" s="205"/>
      <c r="AC149" s="205"/>
      <c r="AD149" s="205"/>
      <c r="AE149" s="205"/>
      <c r="AF149" s="205"/>
      <c r="AG149" s="205"/>
      <c r="AH149" s="205"/>
      <c r="AI149" s="205"/>
      <c r="AJ149" s="205"/>
    </row>
    <row r="150" spans="1:36" s="111" customFormat="1" x14ac:dyDescent="0.25">
      <c r="A150" s="108">
        <v>144</v>
      </c>
      <c r="B150" s="182"/>
      <c r="C150" s="113"/>
      <c r="D150" s="113"/>
      <c r="E150" s="109" t="s">
        <v>47</v>
      </c>
      <c r="F150" s="110">
        <v>20</v>
      </c>
      <c r="G150" s="109" t="s">
        <v>47</v>
      </c>
      <c r="H150" s="110">
        <v>30</v>
      </c>
      <c r="I150" s="109" t="s">
        <v>47</v>
      </c>
      <c r="J150" s="110">
        <v>0</v>
      </c>
      <c r="K150" s="109" t="s">
        <v>47</v>
      </c>
      <c r="L150" s="110">
        <v>0</v>
      </c>
      <c r="M150" s="110" t="s">
        <v>13</v>
      </c>
      <c r="N150" s="205"/>
      <c r="O150" s="205"/>
      <c r="P150" s="205"/>
      <c r="Q150" s="205"/>
      <c r="R150" s="205"/>
      <c r="S150" s="206"/>
      <c r="T150" s="205"/>
      <c r="U150" s="205"/>
      <c r="V150" s="205"/>
      <c r="W150" s="205"/>
      <c r="X150" s="205"/>
      <c r="Y150" s="205"/>
      <c r="Z150" s="205"/>
      <c r="AA150" s="205"/>
      <c r="AB150" s="205"/>
      <c r="AC150" s="205"/>
      <c r="AD150" s="205"/>
      <c r="AE150" s="205"/>
      <c r="AF150" s="205"/>
      <c r="AG150" s="205"/>
      <c r="AH150" s="205"/>
      <c r="AI150" s="205"/>
      <c r="AJ150" s="205"/>
    </row>
    <row r="151" spans="1:36" s="111" customFormat="1" x14ac:dyDescent="0.25">
      <c r="A151" s="108">
        <v>145</v>
      </c>
      <c r="B151" s="182"/>
      <c r="C151" s="113"/>
      <c r="D151" s="113"/>
      <c r="E151" s="109" t="s">
        <v>47</v>
      </c>
      <c r="F151" s="110">
        <v>20</v>
      </c>
      <c r="G151" s="109" t="s">
        <v>47</v>
      </c>
      <c r="H151" s="110">
        <v>30</v>
      </c>
      <c r="I151" s="109" t="s">
        <v>47</v>
      </c>
      <c r="J151" s="110">
        <v>0</v>
      </c>
      <c r="K151" s="109" t="s">
        <v>47</v>
      </c>
      <c r="L151" s="110">
        <v>0</v>
      </c>
      <c r="M151" s="110" t="s">
        <v>13</v>
      </c>
      <c r="N151" s="205"/>
      <c r="O151" s="205"/>
      <c r="P151" s="205"/>
      <c r="Q151" s="205"/>
      <c r="R151" s="205"/>
      <c r="S151" s="206"/>
      <c r="T151" s="205"/>
      <c r="U151" s="205"/>
      <c r="V151" s="205"/>
      <c r="W151" s="205"/>
      <c r="X151" s="205"/>
      <c r="Y151" s="205"/>
      <c r="Z151" s="205"/>
      <c r="AA151" s="205"/>
      <c r="AB151" s="205"/>
      <c r="AC151" s="205"/>
      <c r="AD151" s="205"/>
      <c r="AE151" s="205"/>
      <c r="AF151" s="205"/>
      <c r="AG151" s="205"/>
      <c r="AH151" s="205"/>
      <c r="AI151" s="205"/>
      <c r="AJ151" s="205"/>
    </row>
    <row r="152" spans="1:36" s="111" customFormat="1" x14ac:dyDescent="0.25">
      <c r="A152" s="108">
        <v>146</v>
      </c>
      <c r="B152" s="182"/>
      <c r="C152" s="113"/>
      <c r="D152" s="113"/>
      <c r="E152" s="109" t="s">
        <v>47</v>
      </c>
      <c r="F152" s="110">
        <v>20</v>
      </c>
      <c r="G152" s="109" t="s">
        <v>47</v>
      </c>
      <c r="H152" s="110">
        <v>30</v>
      </c>
      <c r="I152" s="109" t="s">
        <v>47</v>
      </c>
      <c r="J152" s="110">
        <v>0</v>
      </c>
      <c r="K152" s="109" t="s">
        <v>47</v>
      </c>
      <c r="L152" s="110">
        <v>0</v>
      </c>
      <c r="M152" s="110" t="s">
        <v>13</v>
      </c>
      <c r="N152" s="205"/>
      <c r="O152" s="205"/>
      <c r="P152" s="205"/>
      <c r="Q152" s="205"/>
      <c r="R152" s="205"/>
      <c r="S152" s="206"/>
      <c r="T152" s="205"/>
      <c r="U152" s="205"/>
      <c r="V152" s="205"/>
      <c r="W152" s="205"/>
      <c r="X152" s="205"/>
      <c r="Y152" s="205"/>
      <c r="Z152" s="205"/>
      <c r="AA152" s="205"/>
      <c r="AB152" s="205"/>
      <c r="AC152" s="205"/>
      <c r="AD152" s="205"/>
      <c r="AE152" s="205"/>
      <c r="AF152" s="205"/>
      <c r="AG152" s="205"/>
      <c r="AH152" s="205"/>
      <c r="AI152" s="205"/>
      <c r="AJ152" s="205"/>
    </row>
    <row r="153" spans="1:36" s="111" customFormat="1" x14ac:dyDescent="0.25">
      <c r="A153" s="108">
        <v>147</v>
      </c>
      <c r="B153" s="182"/>
      <c r="C153" s="113"/>
      <c r="D153" s="113"/>
      <c r="E153" s="109" t="s">
        <v>47</v>
      </c>
      <c r="F153" s="110">
        <v>20</v>
      </c>
      <c r="G153" s="109" t="s">
        <v>47</v>
      </c>
      <c r="H153" s="110">
        <v>30</v>
      </c>
      <c r="I153" s="109" t="s">
        <v>47</v>
      </c>
      <c r="J153" s="110">
        <v>0</v>
      </c>
      <c r="K153" s="109" t="s">
        <v>47</v>
      </c>
      <c r="L153" s="110">
        <v>0</v>
      </c>
      <c r="M153" s="110" t="s">
        <v>13</v>
      </c>
      <c r="N153" s="205"/>
      <c r="O153" s="205"/>
      <c r="P153" s="205"/>
      <c r="Q153" s="205"/>
      <c r="R153" s="205"/>
      <c r="S153" s="206"/>
      <c r="T153" s="205"/>
      <c r="U153" s="205"/>
      <c r="V153" s="205"/>
      <c r="W153" s="205"/>
      <c r="X153" s="205"/>
      <c r="Y153" s="205"/>
      <c r="Z153" s="205"/>
      <c r="AA153" s="205"/>
      <c r="AB153" s="205"/>
      <c r="AC153" s="205"/>
      <c r="AD153" s="205"/>
      <c r="AE153" s="205"/>
      <c r="AF153" s="205"/>
      <c r="AG153" s="205"/>
      <c r="AH153" s="205"/>
      <c r="AI153" s="205"/>
      <c r="AJ153" s="205"/>
    </row>
    <row r="154" spans="1:36" s="111" customFormat="1" x14ac:dyDescent="0.25">
      <c r="A154" s="108">
        <v>148</v>
      </c>
      <c r="B154" s="182"/>
      <c r="C154" s="113"/>
      <c r="D154" s="113"/>
      <c r="E154" s="109" t="s">
        <v>47</v>
      </c>
      <c r="F154" s="110">
        <v>20</v>
      </c>
      <c r="G154" s="109" t="s">
        <v>47</v>
      </c>
      <c r="H154" s="110">
        <v>30</v>
      </c>
      <c r="I154" s="109" t="s">
        <v>47</v>
      </c>
      <c r="J154" s="110">
        <v>0</v>
      </c>
      <c r="K154" s="109" t="s">
        <v>47</v>
      </c>
      <c r="L154" s="110">
        <v>0</v>
      </c>
      <c r="M154" s="110" t="s">
        <v>13</v>
      </c>
      <c r="N154" s="205"/>
      <c r="O154" s="205"/>
      <c r="P154" s="205"/>
      <c r="Q154" s="205"/>
      <c r="R154" s="205"/>
      <c r="S154" s="206"/>
      <c r="T154" s="205"/>
      <c r="U154" s="205"/>
      <c r="V154" s="205"/>
      <c r="W154" s="205"/>
      <c r="X154" s="205"/>
      <c r="Y154" s="205"/>
      <c r="Z154" s="205"/>
      <c r="AA154" s="205"/>
      <c r="AB154" s="205"/>
      <c r="AC154" s="205"/>
      <c r="AD154" s="205"/>
      <c r="AE154" s="205"/>
      <c r="AF154" s="205"/>
      <c r="AG154" s="205"/>
      <c r="AH154" s="205"/>
      <c r="AI154" s="205"/>
      <c r="AJ154" s="205"/>
    </row>
    <row r="155" spans="1:36" s="111" customFormat="1" x14ac:dyDescent="0.25">
      <c r="A155" s="108">
        <v>149</v>
      </c>
      <c r="B155" s="182"/>
      <c r="C155" s="113"/>
      <c r="D155" s="113"/>
      <c r="E155" s="109" t="s">
        <v>47</v>
      </c>
      <c r="F155" s="110">
        <v>20</v>
      </c>
      <c r="G155" s="109" t="s">
        <v>47</v>
      </c>
      <c r="H155" s="110">
        <v>30</v>
      </c>
      <c r="I155" s="109" t="s">
        <v>47</v>
      </c>
      <c r="J155" s="110">
        <v>0</v>
      </c>
      <c r="K155" s="109" t="s">
        <v>47</v>
      </c>
      <c r="L155" s="110">
        <v>0</v>
      </c>
      <c r="M155" s="110" t="s">
        <v>13</v>
      </c>
      <c r="N155" s="205"/>
      <c r="O155" s="205"/>
      <c r="P155" s="205"/>
      <c r="Q155" s="205"/>
      <c r="R155" s="205"/>
      <c r="S155" s="206"/>
      <c r="T155" s="205"/>
      <c r="U155" s="205"/>
      <c r="V155" s="205"/>
      <c r="W155" s="205"/>
      <c r="X155" s="205"/>
      <c r="Y155" s="205"/>
      <c r="Z155" s="205"/>
      <c r="AA155" s="205"/>
      <c r="AB155" s="205"/>
      <c r="AC155" s="205"/>
      <c r="AD155" s="205"/>
      <c r="AE155" s="205"/>
      <c r="AF155" s="205"/>
      <c r="AG155" s="205"/>
      <c r="AH155" s="205"/>
      <c r="AI155" s="205"/>
      <c r="AJ155" s="205"/>
    </row>
    <row r="156" spans="1:36" s="111" customFormat="1" x14ac:dyDescent="0.25">
      <c r="A156" s="108">
        <v>150</v>
      </c>
      <c r="B156" s="182"/>
      <c r="C156" s="113"/>
      <c r="D156" s="113"/>
      <c r="E156" s="109" t="s">
        <v>47</v>
      </c>
      <c r="F156" s="110">
        <v>20</v>
      </c>
      <c r="G156" s="109" t="s">
        <v>47</v>
      </c>
      <c r="H156" s="110">
        <v>30</v>
      </c>
      <c r="I156" s="109" t="s">
        <v>47</v>
      </c>
      <c r="J156" s="110">
        <v>0</v>
      </c>
      <c r="K156" s="109" t="s">
        <v>47</v>
      </c>
      <c r="L156" s="110">
        <v>0</v>
      </c>
      <c r="M156" s="110" t="s">
        <v>13</v>
      </c>
      <c r="N156" s="205"/>
      <c r="O156" s="205"/>
      <c r="P156" s="205"/>
      <c r="Q156" s="205"/>
      <c r="R156" s="205"/>
      <c r="S156" s="206"/>
      <c r="T156" s="205"/>
      <c r="U156" s="205"/>
      <c r="V156" s="205"/>
      <c r="W156" s="205"/>
      <c r="X156" s="205"/>
      <c r="Y156" s="205"/>
      <c r="Z156" s="205"/>
      <c r="AA156" s="205"/>
      <c r="AB156" s="205"/>
      <c r="AC156" s="205"/>
      <c r="AD156" s="205"/>
      <c r="AE156" s="205"/>
      <c r="AF156" s="205"/>
      <c r="AG156" s="205"/>
      <c r="AH156" s="205"/>
      <c r="AI156" s="205"/>
      <c r="AJ156" s="205"/>
    </row>
    <row r="157" spans="1:36" s="111" customFormat="1" x14ac:dyDescent="0.25">
      <c r="A157" s="108">
        <v>151</v>
      </c>
      <c r="B157" s="182"/>
      <c r="C157" s="113"/>
      <c r="D157" s="113"/>
      <c r="E157" s="109" t="s">
        <v>47</v>
      </c>
      <c r="F157" s="110">
        <v>20</v>
      </c>
      <c r="G157" s="109" t="s">
        <v>47</v>
      </c>
      <c r="H157" s="110">
        <v>30</v>
      </c>
      <c r="I157" s="109" t="s">
        <v>47</v>
      </c>
      <c r="J157" s="110">
        <v>0</v>
      </c>
      <c r="K157" s="109" t="s">
        <v>47</v>
      </c>
      <c r="L157" s="110">
        <v>0</v>
      </c>
      <c r="M157" s="110" t="s">
        <v>13</v>
      </c>
      <c r="N157" s="205"/>
      <c r="O157" s="205"/>
      <c r="P157" s="205"/>
      <c r="Q157" s="205"/>
      <c r="R157" s="205"/>
      <c r="S157" s="206"/>
      <c r="T157" s="205"/>
      <c r="U157" s="205"/>
      <c r="V157" s="205"/>
      <c r="W157" s="205"/>
      <c r="X157" s="205"/>
      <c r="Y157" s="205"/>
      <c r="Z157" s="205"/>
      <c r="AA157" s="205"/>
      <c r="AB157" s="205"/>
      <c r="AC157" s="205"/>
      <c r="AD157" s="205"/>
      <c r="AE157" s="205"/>
      <c r="AF157" s="205"/>
      <c r="AG157" s="205"/>
      <c r="AH157" s="205"/>
      <c r="AI157" s="205"/>
      <c r="AJ157" s="205"/>
    </row>
  </sheetData>
  <sheetProtection password="DFDE" sheet="1" objects="1" scenarios="1" selectLockedCells="1"/>
  <mergeCells count="5">
    <mergeCell ref="A4:A5"/>
    <mergeCell ref="A3:M3"/>
    <mergeCell ref="B4:M5"/>
    <mergeCell ref="A1:M1"/>
    <mergeCell ref="A2:M2"/>
  </mergeCells>
  <dataValidations count="7">
    <dataValidation type="custom" allowBlank="1" showInputMessage="1" showErrorMessage="1" errorTitle="REPEATED ACCOUNT" error="ACCOUNT NO ALREADY ALLOTTED" sqref="B7:B157">
      <formula1>COUNTIF($B$7:$B$157,B7)=1</formula1>
    </dataValidation>
    <dataValidation type="custom" allowBlank="1" showInputMessage="1" showErrorMessage="1" errorTitle="REPEATED NUMBER" error="NUMBER ALREADY EXISTS" sqref="A7:A157">
      <formula1>COUNTIF($A$7:$A$157,A7)=1</formula1>
    </dataValidation>
    <dataValidation allowBlank="1" showInputMessage="1" showErrorMessage="1" errorTitle="REPEATED NUMBER" error="NUMBER ALREADY EXISTS" sqref="A3 A6 A158:A65536"/>
    <dataValidation allowBlank="1" showInputMessage="1" showErrorMessage="1" errorTitle="DUPLICATE VALUE" sqref="C14"/>
    <dataValidation type="list" allowBlank="1" showInputMessage="1" showErrorMessage="1" sqref="L93 L91 L89 L87 L85 L83 L81 L79 L77 L75 L73 L71 L69 L67 L65 L63 L61 L59 L57 L55 L53 L51 L49 L47 L45 L43 L41 L33 L39 L31 L37 L29 L35 L27 L25 L23 L21 L19 L17 L15 L13 L123 L131 L117 L125 L133 L141 L149 L157 L139 L9 L147 L155 L115 L109 L107 L105 L103 L101 L99 L97 L11 L95">
      <formula1>YEARS</formula1>
    </dataValidation>
    <dataValidation type="list" allowBlank="1" showInputMessage="1" showErrorMessage="1" sqref="M7:M157">
      <formula1>MONTH</formula1>
    </dataValidation>
    <dataValidation type="list" allowBlank="1" showInputMessage="1" showErrorMessage="1" sqref="I7:I157 E7:E157 G7:G157 K7:K157">
      <formula1>$R$10:$R$60</formula1>
    </dataValidation>
  </dataValidations>
  <pageMargins left="0.23622047244094491" right="0.23622047244094491" top="0.31496062992125984" bottom="0.35433070866141736" header="0.31496062992125984" footer="0.31496062992125984"/>
  <pageSetup paperSize="9" scale="85" orientation="landscape" verticalDpi="3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rgb="FFFFFF00"/>
  </sheetPr>
  <dimension ref="A1:AA267"/>
  <sheetViews>
    <sheetView topLeftCell="A27" zoomScaleSheetLayoutView="100" workbookViewId="0">
      <selection activeCell="C37" sqref="C37"/>
    </sheetView>
  </sheetViews>
  <sheetFormatPr defaultRowHeight="14.25" x14ac:dyDescent="0.2"/>
  <cols>
    <col min="1" max="1" width="14" style="117" customWidth="1"/>
    <col min="2" max="2" width="30" style="53" bestFit="1" customWidth="1"/>
    <col min="3" max="3" width="20.28515625" style="53" bestFit="1" customWidth="1"/>
    <col min="4" max="4" width="19.7109375" style="53" bestFit="1" customWidth="1"/>
    <col min="5" max="5" width="16.7109375" style="53" customWidth="1"/>
    <col min="6" max="6" width="18.42578125" style="53" customWidth="1"/>
    <col min="7" max="7" width="14.85546875" style="53" customWidth="1"/>
    <col min="8" max="8" width="11.5703125" style="97" hidden="1" customWidth="1"/>
    <col min="9" max="9" width="28.28515625" style="97" hidden="1" customWidth="1"/>
    <col min="10" max="10" width="9.140625" style="97" hidden="1" customWidth="1"/>
    <col min="11" max="11" width="11.85546875" style="97" hidden="1" customWidth="1"/>
    <col min="12" max="15" width="9.140625" style="97" hidden="1" customWidth="1"/>
    <col min="16" max="17" width="12.140625" style="97" hidden="1" customWidth="1"/>
    <col min="18" max="24" width="9.140625" style="97" hidden="1" customWidth="1"/>
    <col min="25" max="27" width="0" style="97" hidden="1" customWidth="1"/>
    <col min="28" max="16384" width="9.140625" style="53"/>
  </cols>
  <sheetData>
    <row r="1" spans="1:12" ht="24" customHeight="1" thickBot="1" x14ac:dyDescent="0.25">
      <c r="A1" s="415" t="s">
        <v>169</v>
      </c>
      <c r="B1" s="447"/>
      <c r="C1" s="447"/>
      <c r="D1" s="447"/>
      <c r="E1" s="447"/>
      <c r="F1" s="447"/>
      <c r="G1" s="445" t="s">
        <v>23</v>
      </c>
    </row>
    <row r="2" spans="1:12" ht="34.5" customHeight="1" thickBot="1" x14ac:dyDescent="0.25">
      <c r="A2" s="403" t="s">
        <v>168</v>
      </c>
      <c r="B2" s="448"/>
      <c r="C2" s="448"/>
      <c r="D2" s="448"/>
      <c r="E2" s="448"/>
      <c r="F2" s="449"/>
      <c r="G2" s="446"/>
    </row>
    <row r="3" spans="1:12" ht="34.5" customHeight="1" thickBot="1" x14ac:dyDescent="0.5">
      <c r="A3" s="441" t="s">
        <v>48</v>
      </c>
      <c r="B3" s="442"/>
      <c r="C3" s="442" t="str">
        <f>C10</f>
        <v>HARPREET KAUR</v>
      </c>
      <c r="D3" s="450"/>
      <c r="E3" s="451" t="s">
        <v>42</v>
      </c>
      <c r="F3" s="452"/>
      <c r="G3" s="192">
        <v>1</v>
      </c>
      <c r="H3" s="195"/>
    </row>
    <row r="4" spans="1:12" ht="39" customHeight="1" thickBot="1" x14ac:dyDescent="0.25">
      <c r="A4" s="178" t="s">
        <v>155</v>
      </c>
      <c r="B4" s="176">
        <f>'COPY TABLE'!N5</f>
        <v>2017</v>
      </c>
      <c r="C4" s="178" t="s">
        <v>159</v>
      </c>
      <c r="D4" s="179">
        <f>'COPY TABLE'!N9</f>
        <v>10</v>
      </c>
      <c r="E4" s="456" t="s">
        <v>154</v>
      </c>
      <c r="F4" s="457"/>
      <c r="G4" s="211" t="str">
        <f>VLOOKUP($G$3,DATA!$A:$M,13,0)</f>
        <v>DEC</v>
      </c>
      <c r="H4" s="195"/>
    </row>
    <row r="5" spans="1:12" ht="23.25" x14ac:dyDescent="0.35">
      <c r="A5" s="453" t="str">
        <f>DATA!B4</f>
        <v>ABC</v>
      </c>
      <c r="B5" s="454"/>
      <c r="C5" s="454"/>
      <c r="D5" s="454"/>
      <c r="E5" s="454"/>
      <c r="F5" s="454"/>
      <c r="G5" s="455"/>
      <c r="H5" s="195"/>
    </row>
    <row r="6" spans="1:12" ht="23.25" x14ac:dyDescent="0.2">
      <c r="A6" s="134"/>
      <c r="B6" s="135"/>
      <c r="C6" s="440" t="s">
        <v>49</v>
      </c>
      <c r="D6" s="440"/>
      <c r="E6" s="136"/>
      <c r="F6" s="174"/>
      <c r="G6" s="175"/>
    </row>
    <row r="7" spans="1:12" ht="37.5" customHeight="1" x14ac:dyDescent="0.25">
      <c r="A7" s="134"/>
      <c r="B7" s="443" t="s">
        <v>50</v>
      </c>
      <c r="C7" s="443"/>
      <c r="D7" s="137" t="str">
        <f>C14</f>
        <v>JAN.2017</v>
      </c>
      <c r="E7" s="138" t="s">
        <v>51</v>
      </c>
      <c r="F7" s="191" t="str">
        <f>CONCATENATE(G4,".",$B$4)</f>
        <v>DEC.2017</v>
      </c>
      <c r="G7" s="139"/>
      <c r="I7" s="97" t="str">
        <f>CONCATENATE(D7," ","TO"," ",F7)</f>
        <v>JAN.2017 TO DEC.2017</v>
      </c>
    </row>
    <row r="8" spans="1:12" ht="18" x14ac:dyDescent="0.25">
      <c r="A8" s="134" t="s">
        <v>53</v>
      </c>
      <c r="B8" s="140" t="s">
        <v>54</v>
      </c>
      <c r="C8" s="434">
        <f>VLOOKUP($G$3,DATA!$A:$L,2,0)</f>
        <v>123</v>
      </c>
      <c r="D8" s="434"/>
      <c r="E8" s="434"/>
      <c r="F8" s="434"/>
      <c r="G8" s="141"/>
    </row>
    <row r="9" spans="1:12" ht="18" x14ac:dyDescent="0.25">
      <c r="A9" s="134" t="s">
        <v>55</v>
      </c>
      <c r="B9" s="140" t="s">
        <v>56</v>
      </c>
      <c r="C9" s="444" t="str">
        <f>IF(D4=10,VLOOKUP(F14,L106:N116,3,0),(VLOOKUP(F14,I104:K115,3,0)))</f>
        <v>A</v>
      </c>
      <c r="D9" s="444"/>
      <c r="E9" s="135"/>
      <c r="F9" s="135"/>
      <c r="G9" s="141"/>
    </row>
    <row r="10" spans="1:12" ht="36" x14ac:dyDescent="0.2">
      <c r="A10" s="194" t="s">
        <v>57</v>
      </c>
      <c r="B10" s="193" t="s">
        <v>58</v>
      </c>
      <c r="C10" s="434" t="str">
        <f>IF(VLOOKUP($G$3,DATA!$A:$L,3,0)=0,"FILL NAME",VLOOKUP($G$3,DATA!$A:$L,3,0))</f>
        <v>HARPREET KAUR</v>
      </c>
      <c r="D10" s="434"/>
      <c r="E10" s="142" t="s">
        <v>59</v>
      </c>
      <c r="F10" s="434" t="str">
        <f>IF(VLOOKUP($G$3,DATA!$A:$L,4,0)=0,"FILL NAME",VLOOKUP($G$3,DATA!$A:$L,4,0))</f>
        <v>MISTRESS</v>
      </c>
      <c r="G10" s="439"/>
    </row>
    <row r="11" spans="1:12" ht="18" x14ac:dyDescent="0.25">
      <c r="A11" s="134" t="s">
        <v>60</v>
      </c>
      <c r="B11" s="140" t="s">
        <v>61</v>
      </c>
      <c r="C11" s="143">
        <f>C108</f>
        <v>31787</v>
      </c>
      <c r="D11" s="143">
        <f>D108</f>
        <v>32874</v>
      </c>
      <c r="E11" s="143">
        <f>E108</f>
        <v>40909</v>
      </c>
      <c r="F11" s="143">
        <f>F108</f>
        <v>0</v>
      </c>
      <c r="G11" s="141"/>
    </row>
    <row r="12" spans="1:12" ht="18" x14ac:dyDescent="0.25">
      <c r="A12" s="134" t="s">
        <v>62</v>
      </c>
      <c r="B12" s="140" t="s">
        <v>63</v>
      </c>
      <c r="C12" s="144">
        <f>VLOOKUP($G$3,DATA!$A:$L,6,0)</f>
        <v>20</v>
      </c>
      <c r="D12" s="144">
        <f>VLOOKUP($G$3,DATA!$A:$L,8,0)</f>
        <v>40</v>
      </c>
      <c r="E12" s="144">
        <f>VLOOKUP($G$3,DATA!$A:$L,10,0)</f>
        <v>80</v>
      </c>
      <c r="F12" s="144">
        <f>VLOOKUP($G$3,DATA!$A:$L,12,0)</f>
        <v>0</v>
      </c>
      <c r="G12" s="141"/>
      <c r="I12" s="196"/>
      <c r="J12" s="196"/>
      <c r="K12" s="196"/>
      <c r="L12" s="196"/>
    </row>
    <row r="13" spans="1:12" ht="36" x14ac:dyDescent="0.2">
      <c r="A13" s="134"/>
      <c r="B13" s="135"/>
      <c r="C13" s="145" t="s">
        <v>64</v>
      </c>
      <c r="D13" s="145" t="s">
        <v>65</v>
      </c>
      <c r="E13" s="145" t="s">
        <v>66</v>
      </c>
      <c r="F13" s="146" t="s">
        <v>67</v>
      </c>
      <c r="G13" s="147"/>
    </row>
    <row r="14" spans="1:12" ht="20.25" x14ac:dyDescent="0.2">
      <c r="A14" s="134"/>
      <c r="B14" s="135"/>
      <c r="C14" s="177" t="str">
        <f t="shared" ref="C14:C25" si="0">CONCATENATE(I14,".",$B$4)</f>
        <v>JAN.2017</v>
      </c>
      <c r="D14" s="148">
        <v>343</v>
      </c>
      <c r="E14" s="223">
        <v>41640</v>
      </c>
      <c r="F14" s="119">
        <f>MAX(C12:F12)</f>
        <v>80</v>
      </c>
      <c r="G14" s="149"/>
      <c r="I14" s="45" t="s">
        <v>2</v>
      </c>
    </row>
    <row r="15" spans="1:12" ht="20.25" x14ac:dyDescent="0.2">
      <c r="A15" s="134"/>
      <c r="B15" s="135"/>
      <c r="C15" s="177" t="str">
        <f t="shared" si="0"/>
        <v>FEB.2017</v>
      </c>
      <c r="D15" s="148">
        <v>461</v>
      </c>
      <c r="E15" s="223">
        <v>41676</v>
      </c>
      <c r="F15" s="119">
        <f>IF(HLOOKUP($G$4,$D$118:$O$119,2,0)&lt;HLOOKUP(I15,$D$118:$O$119,2,0),0,$F$14)</f>
        <v>80</v>
      </c>
      <c r="G15" s="149"/>
      <c r="I15" s="45" t="s">
        <v>3</v>
      </c>
    </row>
    <row r="16" spans="1:12" ht="20.25" x14ac:dyDescent="0.2">
      <c r="A16" s="134"/>
      <c r="B16" s="135"/>
      <c r="C16" s="177" t="str">
        <f t="shared" si="0"/>
        <v>MAR.2017</v>
      </c>
      <c r="D16" s="148">
        <v>138</v>
      </c>
      <c r="E16" s="223">
        <v>41702</v>
      </c>
      <c r="F16" s="119">
        <f t="shared" ref="F16:F25" si="1">IF(HLOOKUP($G$4,$D$118:$O$119,2,0)&lt;HLOOKUP(I16,$D$118:$O$119,2,0),0,$F$14)</f>
        <v>80</v>
      </c>
      <c r="G16" s="149"/>
      <c r="I16" s="45" t="s">
        <v>4</v>
      </c>
    </row>
    <row r="17" spans="1:10" ht="20.25" x14ac:dyDescent="0.2">
      <c r="A17" s="134"/>
      <c r="B17" s="135"/>
      <c r="C17" s="177" t="str">
        <f t="shared" si="0"/>
        <v>APR.2017</v>
      </c>
      <c r="D17" s="148">
        <v>293</v>
      </c>
      <c r="E17" s="223">
        <v>41745</v>
      </c>
      <c r="F17" s="119">
        <f t="shared" si="1"/>
        <v>80</v>
      </c>
      <c r="G17" s="149"/>
      <c r="I17" s="45" t="s">
        <v>5</v>
      </c>
    </row>
    <row r="18" spans="1:10" ht="20.25" x14ac:dyDescent="0.2">
      <c r="A18" s="134"/>
      <c r="B18" s="135"/>
      <c r="C18" s="177" t="str">
        <f t="shared" si="0"/>
        <v>MAY.2017</v>
      </c>
      <c r="D18" s="150">
        <v>672</v>
      </c>
      <c r="E18" s="223">
        <v>41764</v>
      </c>
      <c r="F18" s="119">
        <f t="shared" si="1"/>
        <v>80</v>
      </c>
      <c r="G18" s="149"/>
      <c r="I18" s="45" t="s">
        <v>6</v>
      </c>
    </row>
    <row r="19" spans="1:10" ht="20.25" x14ac:dyDescent="0.2">
      <c r="A19" s="134"/>
      <c r="B19" s="135"/>
      <c r="C19" s="177" t="str">
        <f t="shared" si="0"/>
        <v>JUN.2017</v>
      </c>
      <c r="D19" s="148">
        <v>398</v>
      </c>
      <c r="E19" s="223">
        <v>41793</v>
      </c>
      <c r="F19" s="119">
        <f t="shared" si="1"/>
        <v>80</v>
      </c>
      <c r="G19" s="149"/>
      <c r="I19" s="45" t="s">
        <v>7</v>
      </c>
    </row>
    <row r="20" spans="1:10" ht="20.25" x14ac:dyDescent="0.2">
      <c r="A20" s="134"/>
      <c r="B20" s="135"/>
      <c r="C20" s="177" t="str">
        <f t="shared" si="0"/>
        <v>JUL.2017</v>
      </c>
      <c r="D20" s="148">
        <v>488</v>
      </c>
      <c r="E20" s="223">
        <v>41850</v>
      </c>
      <c r="F20" s="119">
        <f t="shared" si="1"/>
        <v>80</v>
      </c>
      <c r="G20" s="149"/>
      <c r="I20" s="45" t="s">
        <v>8</v>
      </c>
    </row>
    <row r="21" spans="1:10" ht="20.25" x14ac:dyDescent="0.2">
      <c r="A21" s="134"/>
      <c r="B21" s="135"/>
      <c r="C21" s="177" t="str">
        <f t="shared" si="0"/>
        <v>AUG.2017</v>
      </c>
      <c r="D21" s="148">
        <v>491</v>
      </c>
      <c r="E21" s="223">
        <v>41857</v>
      </c>
      <c r="F21" s="119">
        <f t="shared" si="1"/>
        <v>80</v>
      </c>
      <c r="G21" s="149"/>
      <c r="I21" s="45" t="s">
        <v>9</v>
      </c>
    </row>
    <row r="22" spans="1:10" ht="20.25" x14ac:dyDescent="0.2">
      <c r="A22" s="134"/>
      <c r="B22" s="135"/>
      <c r="C22" s="177" t="str">
        <f t="shared" si="0"/>
        <v>SEP.2017</v>
      </c>
      <c r="D22" s="148">
        <v>368</v>
      </c>
      <c r="E22" s="223">
        <v>41884</v>
      </c>
      <c r="F22" s="119">
        <f t="shared" si="1"/>
        <v>80</v>
      </c>
      <c r="G22" s="149"/>
      <c r="I22" s="45" t="s">
        <v>10</v>
      </c>
    </row>
    <row r="23" spans="1:10" ht="20.25" x14ac:dyDescent="0.2">
      <c r="A23" s="134"/>
      <c r="B23" s="135"/>
      <c r="C23" s="177" t="str">
        <f t="shared" si="0"/>
        <v>OCT.2017</v>
      </c>
      <c r="D23" s="148">
        <v>437</v>
      </c>
      <c r="E23" s="223">
        <v>41913</v>
      </c>
      <c r="F23" s="119">
        <f t="shared" si="1"/>
        <v>80</v>
      </c>
      <c r="G23" s="149"/>
      <c r="I23" s="45" t="s">
        <v>11</v>
      </c>
    </row>
    <row r="24" spans="1:10" ht="20.25" x14ac:dyDescent="0.2">
      <c r="A24" s="134"/>
      <c r="B24" s="135"/>
      <c r="C24" s="177" t="str">
        <f t="shared" si="0"/>
        <v>NOV.2017</v>
      </c>
      <c r="D24" s="148">
        <v>250</v>
      </c>
      <c r="E24" s="223">
        <v>41948</v>
      </c>
      <c r="F24" s="119">
        <f t="shared" si="1"/>
        <v>80</v>
      </c>
      <c r="G24" s="149"/>
      <c r="I24" s="45" t="s">
        <v>12</v>
      </c>
    </row>
    <row r="25" spans="1:10" ht="20.25" x14ac:dyDescent="0.2">
      <c r="A25" s="134"/>
      <c r="B25" s="135"/>
      <c r="C25" s="177" t="str">
        <f t="shared" si="0"/>
        <v>DEC.2017</v>
      </c>
      <c r="D25" s="148">
        <v>437</v>
      </c>
      <c r="E25" s="223">
        <v>41974</v>
      </c>
      <c r="F25" s="119">
        <f t="shared" si="1"/>
        <v>80</v>
      </c>
      <c r="G25" s="149"/>
      <c r="I25" s="45" t="s">
        <v>13</v>
      </c>
    </row>
    <row r="26" spans="1:10" ht="23.25" x14ac:dyDescent="0.2">
      <c r="A26" s="134"/>
      <c r="B26" s="151"/>
      <c r="C26" s="177" t="s">
        <v>68</v>
      </c>
      <c r="D26" s="152"/>
      <c r="E26" s="153"/>
      <c r="F26" s="154">
        <f>SUM(F14:F25)</f>
        <v>960</v>
      </c>
      <c r="G26" s="149"/>
    </row>
    <row r="27" spans="1:10" ht="45" x14ac:dyDescent="0.2">
      <c r="A27" s="155" t="s">
        <v>69</v>
      </c>
      <c r="B27" s="156" t="s">
        <v>70</v>
      </c>
      <c r="C27" s="157"/>
      <c r="D27" s="158"/>
      <c r="E27" s="158"/>
      <c r="F27" s="159">
        <f>ROUND(F26*0.3,0)</f>
        <v>288</v>
      </c>
      <c r="G27" s="141"/>
    </row>
    <row r="28" spans="1:10" ht="45" x14ac:dyDescent="0.2">
      <c r="A28" s="155" t="s">
        <v>71</v>
      </c>
      <c r="B28" s="156" t="s">
        <v>72</v>
      </c>
      <c r="C28" s="160"/>
      <c r="D28" s="161"/>
      <c r="E28" s="161"/>
      <c r="F28" s="162">
        <f>ROUND(F26*0.7,0)</f>
        <v>672</v>
      </c>
      <c r="G28" s="141"/>
    </row>
    <row r="29" spans="1:10" ht="30" x14ac:dyDescent="0.2">
      <c r="A29" s="155" t="s">
        <v>73</v>
      </c>
      <c r="B29" s="156" t="s">
        <v>74</v>
      </c>
      <c r="C29" s="163">
        <f>C107</f>
        <v>31787</v>
      </c>
      <c r="D29" s="163">
        <f>D107</f>
        <v>32874</v>
      </c>
      <c r="E29" s="163">
        <f>E107</f>
        <v>40909</v>
      </c>
      <c r="F29" s="163">
        <f>F107</f>
        <v>0</v>
      </c>
      <c r="G29" s="164" t="s">
        <v>75</v>
      </c>
    </row>
    <row r="30" spans="1:10" ht="21" customHeight="1" x14ac:dyDescent="0.2">
      <c r="A30" s="155"/>
      <c r="B30" s="156"/>
      <c r="C30" s="119">
        <f ca="1">IF(OR($C$9="WRONG TABLE",$C$9="FILL RATES"),0,B115)</f>
        <v>26354</v>
      </c>
      <c r="D30" s="119">
        <f ca="1">C115</f>
        <v>20262</v>
      </c>
      <c r="E30" s="119">
        <f ca="1">D115</f>
        <v>2088</v>
      </c>
      <c r="F30" s="119">
        <f>E115</f>
        <v>0</v>
      </c>
      <c r="G30" s="165">
        <f ca="1">SUM(C30:F30)</f>
        <v>48704</v>
      </c>
    </row>
    <row r="31" spans="1:10" ht="48" customHeight="1" x14ac:dyDescent="0.2">
      <c r="A31" s="155" t="s">
        <v>76</v>
      </c>
      <c r="B31" s="167" t="str">
        <f>CONCATENATE(I31," ",$G$4,".",$B$4,," ",J31)</f>
        <v>Interest allowed at the end of   DEC.2017 on the Saving Fund Credits. :</v>
      </c>
      <c r="C31" s="166"/>
      <c r="D31" s="166"/>
      <c r="E31" s="166"/>
      <c r="F31" s="166"/>
      <c r="G31" s="165">
        <f ca="1">G32-G30-F28</f>
        <v>3976</v>
      </c>
      <c r="I31" s="197" t="s">
        <v>156</v>
      </c>
      <c r="J31" s="97" t="s">
        <v>157</v>
      </c>
    </row>
    <row r="32" spans="1:10" ht="49.5" customHeight="1" x14ac:dyDescent="0.2">
      <c r="A32" s="155" t="s">
        <v>77</v>
      </c>
      <c r="B32" s="167" t="str">
        <f>CONCATENATE(I32," ",$G$4,".",$B$4)</f>
        <v>Closing balance of the Saving Fund at the end of DEC.2017</v>
      </c>
      <c r="C32" s="119">
        <f ca="1">IF(OR($C$9="WRONG TABLE",$C$9="FILL RATES"),0,B116)</f>
        <v>28666</v>
      </c>
      <c r="D32" s="119">
        <f ca="1">C116</f>
        <v>22078</v>
      </c>
      <c r="E32" s="119">
        <f ca="1">D116</f>
        <v>2608</v>
      </c>
      <c r="F32" s="119">
        <f>E116</f>
        <v>0</v>
      </c>
      <c r="G32" s="165">
        <f ca="1">SUM(C32:F32)</f>
        <v>53352</v>
      </c>
      <c r="I32" s="198" t="s">
        <v>158</v>
      </c>
    </row>
    <row r="33" spans="1:27" ht="30" x14ac:dyDescent="0.2">
      <c r="A33" s="155" t="s">
        <v>78</v>
      </c>
      <c r="B33" s="156" t="s">
        <v>79</v>
      </c>
      <c r="C33" s="167" t="s">
        <v>80</v>
      </c>
      <c r="D33" s="161"/>
      <c r="E33" s="161"/>
      <c r="F33" s="168"/>
      <c r="G33" s="141"/>
    </row>
    <row r="34" spans="1:27" ht="18" x14ac:dyDescent="0.2">
      <c r="A34" s="155"/>
      <c r="B34" s="156" t="s">
        <v>81</v>
      </c>
      <c r="C34" s="167" t="s">
        <v>80</v>
      </c>
      <c r="D34" s="161"/>
      <c r="E34" s="169"/>
      <c r="F34" s="135"/>
      <c r="G34" s="170"/>
    </row>
    <row r="35" spans="1:27" ht="18" x14ac:dyDescent="0.2">
      <c r="A35" s="155"/>
      <c r="B35" s="156" t="s">
        <v>82</v>
      </c>
      <c r="C35" s="167" t="s">
        <v>80</v>
      </c>
      <c r="D35" s="161"/>
      <c r="E35" s="135"/>
      <c r="F35" s="135"/>
      <c r="G35" s="141"/>
    </row>
    <row r="36" spans="1:27" ht="15" x14ac:dyDescent="0.2">
      <c r="A36" s="134"/>
      <c r="B36" s="135"/>
      <c r="C36" s="135"/>
      <c r="D36" s="135"/>
      <c r="E36" s="135"/>
      <c r="F36" s="171"/>
      <c r="G36" s="141"/>
    </row>
    <row r="37" spans="1:27" ht="15" x14ac:dyDescent="0.2">
      <c r="A37" s="134"/>
      <c r="B37" s="172" t="s">
        <v>83</v>
      </c>
      <c r="C37" s="173">
        <v>42004</v>
      </c>
      <c r="D37" s="135"/>
      <c r="E37" s="435" t="s">
        <v>84</v>
      </c>
      <c r="F37" s="435"/>
      <c r="G37" s="436"/>
    </row>
    <row r="38" spans="1:27" x14ac:dyDescent="0.2">
      <c r="A38" s="134"/>
      <c r="B38" s="135"/>
      <c r="C38" s="135"/>
      <c r="D38" s="135"/>
      <c r="E38" s="437"/>
      <c r="F38" s="437"/>
      <c r="G38" s="438"/>
    </row>
    <row r="39" spans="1:27" x14ac:dyDescent="0.2">
      <c r="A39" s="134"/>
      <c r="B39" s="135"/>
      <c r="C39" s="135"/>
      <c r="D39" s="135"/>
      <c r="E39" s="135"/>
      <c r="F39" s="135"/>
      <c r="G39" s="141"/>
    </row>
    <row r="40" spans="1:27" x14ac:dyDescent="0.2">
      <c r="A40" s="134"/>
      <c r="B40" s="135"/>
      <c r="C40" s="135"/>
      <c r="D40" s="135"/>
      <c r="E40" s="135"/>
      <c r="F40" s="135"/>
      <c r="G40" s="141"/>
    </row>
    <row r="41" spans="1:27" ht="15" thickBot="1" x14ac:dyDescent="0.25">
      <c r="A41" s="237"/>
      <c r="B41" s="238"/>
      <c r="C41" s="238"/>
      <c r="D41" s="238"/>
      <c r="E41" s="238"/>
      <c r="F41" s="238"/>
      <c r="G41" s="239"/>
    </row>
    <row r="42" spans="1:27" s="241" customFormat="1" x14ac:dyDescent="0.2">
      <c r="A42" s="240"/>
      <c r="H42" s="102"/>
      <c r="I42" s="102"/>
      <c r="J42" s="102"/>
      <c r="K42" s="102"/>
      <c r="L42" s="102"/>
      <c r="M42" s="102"/>
      <c r="N42" s="102"/>
      <c r="O42" s="102"/>
      <c r="P42" s="102"/>
      <c r="Q42" s="102"/>
      <c r="R42" s="102"/>
      <c r="S42" s="102"/>
      <c r="T42" s="102"/>
      <c r="U42" s="102"/>
      <c r="V42" s="102"/>
      <c r="W42" s="102"/>
      <c r="X42" s="102"/>
      <c r="Y42" s="102"/>
      <c r="Z42" s="102"/>
      <c r="AA42" s="102"/>
    </row>
    <row r="43" spans="1:27" s="241" customFormat="1" x14ac:dyDescent="0.2">
      <c r="A43" s="240"/>
      <c r="H43" s="102"/>
      <c r="I43" s="102"/>
      <c r="J43" s="102"/>
      <c r="K43" s="102"/>
      <c r="L43" s="102"/>
      <c r="M43" s="102"/>
      <c r="N43" s="102"/>
      <c r="O43" s="102"/>
      <c r="P43" s="102"/>
      <c r="Q43" s="102"/>
      <c r="R43" s="102"/>
      <c r="S43" s="102"/>
      <c r="T43" s="102"/>
      <c r="U43" s="102"/>
      <c r="V43" s="102"/>
      <c r="W43" s="102"/>
      <c r="X43" s="102"/>
      <c r="Y43" s="102"/>
      <c r="Z43" s="102"/>
      <c r="AA43" s="102"/>
    </row>
    <row r="44" spans="1:27" s="241" customFormat="1" ht="15" thickBot="1" x14ac:dyDescent="0.25">
      <c r="A44" s="240"/>
      <c r="H44" s="102"/>
      <c r="I44" s="102"/>
      <c r="J44" s="102"/>
      <c r="K44" s="102"/>
      <c r="L44" s="102"/>
      <c r="M44" s="102"/>
      <c r="N44" s="102"/>
      <c r="O44" s="102"/>
      <c r="P44" s="102"/>
      <c r="Q44" s="102"/>
      <c r="R44" s="102"/>
      <c r="S44" s="102"/>
      <c r="T44" s="102"/>
      <c r="U44" s="102"/>
      <c r="V44" s="102"/>
      <c r="W44" s="102"/>
      <c r="X44" s="102"/>
      <c r="Y44" s="102"/>
      <c r="Z44" s="102"/>
      <c r="AA44" s="102"/>
    </row>
    <row r="45" spans="1:27" s="241" customFormat="1" ht="26.25" x14ac:dyDescent="0.4">
      <c r="A45" s="420" t="str">
        <f>DATA!B4</f>
        <v>ABC</v>
      </c>
      <c r="B45" s="421"/>
      <c r="C45" s="421"/>
      <c r="D45" s="421"/>
      <c r="E45" s="421"/>
      <c r="F45" s="421"/>
      <c r="G45" s="422"/>
      <c r="H45" s="102"/>
      <c r="I45" s="102"/>
      <c r="J45" s="102"/>
      <c r="K45" s="102"/>
      <c r="L45" s="102"/>
      <c r="M45" s="102"/>
      <c r="N45" s="102"/>
      <c r="O45" s="102"/>
      <c r="P45" s="102"/>
      <c r="Q45" s="102"/>
      <c r="R45" s="102"/>
      <c r="S45" s="102"/>
      <c r="T45" s="102"/>
      <c r="U45" s="102"/>
      <c r="V45" s="102"/>
      <c r="W45" s="102"/>
      <c r="X45" s="102"/>
      <c r="Y45" s="102"/>
      <c r="Z45" s="102"/>
      <c r="AA45" s="102"/>
    </row>
    <row r="46" spans="1:27" s="241" customFormat="1" ht="26.25" x14ac:dyDescent="0.2">
      <c r="A46" s="118"/>
      <c r="B46" s="114"/>
      <c r="C46" s="433" t="s">
        <v>89</v>
      </c>
      <c r="D46" s="433"/>
      <c r="E46" s="433"/>
      <c r="F46" s="114"/>
      <c r="G46" s="115"/>
      <c r="H46" s="102"/>
      <c r="I46" s="102"/>
      <c r="J46" s="102"/>
      <c r="K46" s="102"/>
      <c r="L46" s="102"/>
      <c r="M46" s="102"/>
      <c r="N46" s="102"/>
      <c r="O46" s="102"/>
      <c r="P46" s="102"/>
      <c r="Q46" s="102"/>
      <c r="R46" s="102"/>
      <c r="S46" s="102"/>
      <c r="T46" s="102"/>
      <c r="U46" s="102"/>
      <c r="V46" s="102"/>
      <c r="W46" s="102"/>
      <c r="X46" s="102"/>
      <c r="Y46" s="102"/>
      <c r="Z46" s="102"/>
      <c r="AA46" s="102"/>
    </row>
    <row r="47" spans="1:27" s="241" customFormat="1" ht="18" x14ac:dyDescent="0.25">
      <c r="A47" s="423" t="s">
        <v>90</v>
      </c>
      <c r="B47" s="424"/>
      <c r="C47" s="424"/>
      <c r="D47" s="424"/>
      <c r="E47" s="424"/>
      <c r="F47" s="424"/>
      <c r="G47" s="425"/>
      <c r="H47" s="102"/>
      <c r="I47" s="102"/>
      <c r="J47" s="102"/>
      <c r="K47" s="102"/>
      <c r="L47" s="102"/>
      <c r="M47" s="102"/>
      <c r="N47" s="102"/>
      <c r="O47" s="102"/>
      <c r="P47" s="102"/>
      <c r="Q47" s="102"/>
      <c r="R47" s="102"/>
      <c r="S47" s="102"/>
      <c r="T47" s="102"/>
      <c r="U47" s="102"/>
      <c r="V47" s="102"/>
      <c r="W47" s="102"/>
      <c r="X47" s="102"/>
      <c r="Y47" s="102"/>
      <c r="Z47" s="102"/>
      <c r="AA47" s="102"/>
    </row>
    <row r="48" spans="1:27" s="241" customFormat="1" ht="18" x14ac:dyDescent="0.25">
      <c r="A48" s="245" t="s">
        <v>101</v>
      </c>
      <c r="B48" s="246"/>
      <c r="C48" s="247" t="s">
        <v>164</v>
      </c>
      <c r="D48" s="432" t="str">
        <f>I7</f>
        <v>JAN.2017 TO DEC.2017</v>
      </c>
      <c r="E48" s="432"/>
      <c r="F48" s="248"/>
      <c r="G48" s="249"/>
      <c r="H48" s="102"/>
      <c r="I48" s="102"/>
      <c r="J48" s="102"/>
      <c r="K48" s="102"/>
      <c r="L48" s="102"/>
      <c r="M48" s="102"/>
      <c r="N48" s="102"/>
      <c r="O48" s="102"/>
      <c r="P48" s="102"/>
      <c r="Q48" s="102"/>
      <c r="R48" s="102"/>
      <c r="S48" s="102"/>
      <c r="T48" s="102"/>
      <c r="U48" s="102"/>
      <c r="V48" s="102"/>
      <c r="W48" s="102"/>
      <c r="X48" s="102"/>
      <c r="Y48" s="102"/>
      <c r="Z48" s="102"/>
      <c r="AA48" s="102"/>
    </row>
    <row r="49" spans="1:27" s="241" customFormat="1" x14ac:dyDescent="0.2">
      <c r="A49" s="118"/>
      <c r="B49" s="114"/>
      <c r="C49" s="114"/>
      <c r="D49" s="114"/>
      <c r="E49" s="114"/>
      <c r="F49" s="114"/>
      <c r="G49" s="116"/>
      <c r="H49" s="102"/>
      <c r="I49" s="102"/>
      <c r="J49" s="102"/>
      <c r="K49" s="102"/>
      <c r="L49" s="102"/>
      <c r="M49" s="102"/>
      <c r="N49" s="102"/>
      <c r="O49" s="102"/>
      <c r="P49" s="102"/>
      <c r="Q49" s="102"/>
      <c r="R49" s="102"/>
      <c r="S49" s="102"/>
      <c r="T49" s="102"/>
      <c r="U49" s="102"/>
      <c r="V49" s="102"/>
      <c r="W49" s="102"/>
      <c r="X49" s="102"/>
      <c r="Y49" s="102"/>
      <c r="Z49" s="102"/>
      <c r="AA49" s="102"/>
    </row>
    <row r="50" spans="1:27" s="241" customFormat="1" ht="116.25" customHeight="1" x14ac:dyDescent="0.2">
      <c r="A50" s="426" t="s">
        <v>44</v>
      </c>
      <c r="B50" s="427"/>
      <c r="C50" s="243" t="s">
        <v>43</v>
      </c>
      <c r="D50" s="243" t="s">
        <v>91</v>
      </c>
      <c r="E50" s="243" t="s">
        <v>92</v>
      </c>
      <c r="F50" s="243" t="s">
        <v>93</v>
      </c>
      <c r="G50" s="244" t="s">
        <v>94</v>
      </c>
      <c r="H50" s="102"/>
      <c r="I50" s="102"/>
      <c r="J50" s="102"/>
      <c r="K50" s="102"/>
      <c r="L50" s="102"/>
      <c r="M50" s="102"/>
      <c r="N50" s="102"/>
      <c r="O50" s="102"/>
      <c r="P50" s="102"/>
      <c r="Q50" s="102"/>
      <c r="R50" s="102"/>
      <c r="S50" s="102"/>
      <c r="T50" s="102"/>
      <c r="U50" s="102"/>
      <c r="V50" s="102"/>
      <c r="W50" s="102"/>
      <c r="X50" s="102"/>
      <c r="Y50" s="102"/>
      <c r="Z50" s="102"/>
      <c r="AA50" s="102"/>
    </row>
    <row r="51" spans="1:27" s="241" customFormat="1" ht="75.75" customHeight="1" x14ac:dyDescent="0.25">
      <c r="A51" s="428" t="str">
        <f>C10</f>
        <v>HARPREET KAUR</v>
      </c>
      <c r="B51" s="429"/>
      <c r="C51" s="242">
        <f>C8</f>
        <v>123</v>
      </c>
      <c r="D51" s="119">
        <f ca="1">G30</f>
        <v>48704</v>
      </c>
      <c r="E51" s="119">
        <f>F28</f>
        <v>672</v>
      </c>
      <c r="F51" s="119">
        <f ca="1">G31</f>
        <v>3976</v>
      </c>
      <c r="G51" s="120">
        <f ca="1">G32</f>
        <v>53352</v>
      </c>
      <c r="H51" s="102"/>
      <c r="I51" s="102"/>
      <c r="J51" s="102"/>
      <c r="K51" s="102"/>
      <c r="L51" s="102"/>
      <c r="M51" s="102"/>
      <c r="N51" s="102"/>
      <c r="O51" s="102"/>
      <c r="P51" s="102"/>
      <c r="Q51" s="102"/>
      <c r="R51" s="102"/>
      <c r="S51" s="102"/>
      <c r="T51" s="102"/>
      <c r="U51" s="102"/>
      <c r="V51" s="102"/>
      <c r="W51" s="102"/>
      <c r="X51" s="102"/>
      <c r="Y51" s="102"/>
      <c r="Z51" s="102"/>
      <c r="AA51" s="102"/>
    </row>
    <row r="52" spans="1:27" s="241" customFormat="1" ht="30" customHeight="1" x14ac:dyDescent="0.25">
      <c r="A52" s="121"/>
      <c r="B52" s="122"/>
      <c r="C52" s="253" t="str">
        <f ca="1">E70</f>
        <v>(Rs.  FIFTY THREE THOUSAND THREE HUNDRED FIFTY TWO ONLY)</v>
      </c>
      <c r="D52" s="123"/>
      <c r="E52" s="123"/>
      <c r="F52" s="123"/>
      <c r="G52" s="124"/>
      <c r="H52" s="102"/>
      <c r="I52" s="102"/>
      <c r="J52" s="102"/>
      <c r="K52" s="102"/>
      <c r="L52" s="102"/>
      <c r="M52" s="102"/>
      <c r="N52" s="102"/>
      <c r="O52" s="102"/>
      <c r="P52" s="102"/>
      <c r="Q52" s="102"/>
      <c r="R52" s="102"/>
      <c r="S52" s="102"/>
      <c r="T52" s="102"/>
      <c r="U52" s="102"/>
      <c r="V52" s="102"/>
      <c r="W52" s="102"/>
      <c r="X52" s="102"/>
      <c r="Y52" s="102"/>
      <c r="Z52" s="102"/>
      <c r="AA52" s="102"/>
    </row>
    <row r="53" spans="1:27" s="241" customFormat="1" x14ac:dyDescent="0.2">
      <c r="A53" s="118"/>
      <c r="B53" s="114"/>
      <c r="C53" s="114"/>
      <c r="D53" s="114"/>
      <c r="E53" s="114"/>
      <c r="F53" s="114"/>
      <c r="G53" s="116"/>
      <c r="H53" s="102"/>
      <c r="I53" s="102"/>
      <c r="J53" s="102"/>
      <c r="K53" s="102"/>
      <c r="L53" s="102"/>
      <c r="M53" s="102"/>
      <c r="N53" s="102"/>
      <c r="O53" s="102"/>
      <c r="P53" s="102"/>
      <c r="Q53" s="102"/>
      <c r="R53" s="102"/>
      <c r="S53" s="102"/>
      <c r="T53" s="102"/>
      <c r="U53" s="102"/>
      <c r="V53" s="102"/>
      <c r="W53" s="102"/>
      <c r="X53" s="102"/>
      <c r="Y53" s="102"/>
      <c r="Z53" s="102"/>
      <c r="AA53" s="102"/>
    </row>
    <row r="54" spans="1:27" s="241" customFormat="1" x14ac:dyDescent="0.2">
      <c r="A54" s="118"/>
      <c r="B54" s="114"/>
      <c r="C54" s="114"/>
      <c r="D54" s="114"/>
      <c r="E54" s="114"/>
      <c r="F54" s="114"/>
      <c r="G54" s="116"/>
      <c r="H54" s="102"/>
      <c r="I54" s="102"/>
      <c r="J54" s="102"/>
      <c r="K54" s="102"/>
      <c r="L54" s="102"/>
      <c r="M54" s="102"/>
      <c r="N54" s="102"/>
      <c r="O54" s="102"/>
      <c r="P54" s="102"/>
      <c r="Q54" s="102"/>
      <c r="R54" s="102"/>
      <c r="S54" s="102"/>
      <c r="T54" s="102"/>
      <c r="U54" s="102"/>
      <c r="V54" s="102"/>
      <c r="W54" s="102"/>
      <c r="X54" s="102"/>
      <c r="Y54" s="102"/>
      <c r="Z54" s="102"/>
      <c r="AA54" s="102"/>
    </row>
    <row r="55" spans="1:27" s="241" customFormat="1" ht="18" x14ac:dyDescent="0.25">
      <c r="A55" s="118"/>
      <c r="B55" s="114"/>
      <c r="C55" s="114"/>
      <c r="D55" s="251"/>
      <c r="E55" s="114"/>
      <c r="F55" s="114"/>
      <c r="G55" s="116"/>
      <c r="H55" s="102"/>
      <c r="I55" s="102"/>
      <c r="J55" s="102"/>
      <c r="K55" s="102"/>
      <c r="L55" s="102"/>
      <c r="M55" s="102"/>
      <c r="N55" s="102"/>
      <c r="O55" s="102"/>
      <c r="P55" s="102"/>
      <c r="Q55" s="102"/>
      <c r="R55" s="102"/>
      <c r="S55" s="102"/>
      <c r="T55" s="102"/>
      <c r="U55" s="102"/>
      <c r="V55" s="102"/>
      <c r="W55" s="102"/>
      <c r="X55" s="102"/>
      <c r="Y55" s="102"/>
      <c r="Z55" s="102"/>
      <c r="AA55" s="102"/>
    </row>
    <row r="56" spans="1:27" s="241" customFormat="1" ht="18" x14ac:dyDescent="0.25">
      <c r="A56" s="250" t="s">
        <v>83</v>
      </c>
      <c r="B56" s="252">
        <f>C37</f>
        <v>42004</v>
      </c>
      <c r="C56" s="251"/>
      <c r="D56" s="251"/>
      <c r="E56" s="430" t="s">
        <v>84</v>
      </c>
      <c r="F56" s="430"/>
      <c r="G56" s="431"/>
      <c r="H56" s="102"/>
      <c r="I56" s="102"/>
      <c r="J56" s="102"/>
      <c r="K56" s="102"/>
      <c r="L56" s="102"/>
      <c r="M56" s="102"/>
      <c r="N56" s="102"/>
      <c r="O56" s="102"/>
      <c r="P56" s="102"/>
      <c r="Q56" s="102"/>
      <c r="R56" s="102"/>
      <c r="S56" s="102"/>
      <c r="T56" s="102"/>
      <c r="U56" s="102"/>
      <c r="V56" s="102"/>
      <c r="W56" s="102"/>
      <c r="X56" s="102"/>
      <c r="Y56" s="102"/>
      <c r="Z56" s="102"/>
      <c r="AA56" s="102"/>
    </row>
    <row r="57" spans="1:27" s="241" customFormat="1" x14ac:dyDescent="0.2">
      <c r="A57" s="118"/>
      <c r="B57" s="114"/>
      <c r="C57" s="114"/>
      <c r="D57" s="114"/>
      <c r="E57" s="114"/>
      <c r="F57" s="114"/>
      <c r="G57" s="116"/>
      <c r="H57" s="102"/>
      <c r="I57" s="102"/>
      <c r="J57" s="102"/>
      <c r="K57" s="102"/>
      <c r="L57" s="102"/>
      <c r="M57" s="102"/>
      <c r="N57" s="102"/>
      <c r="O57" s="102"/>
      <c r="P57" s="102"/>
      <c r="Q57" s="102"/>
      <c r="R57" s="102"/>
      <c r="S57" s="102"/>
      <c r="T57" s="102"/>
      <c r="U57" s="102"/>
      <c r="V57" s="102"/>
      <c r="W57" s="102"/>
      <c r="X57" s="102"/>
      <c r="Y57" s="102"/>
      <c r="Z57" s="102"/>
      <c r="AA57" s="102"/>
    </row>
    <row r="58" spans="1:27" s="102" customFormat="1" ht="15" thickBot="1" x14ac:dyDescent="0.25">
      <c r="A58" s="320"/>
      <c r="B58" s="321"/>
      <c r="C58" s="321"/>
      <c r="D58" s="321"/>
      <c r="E58" s="418"/>
      <c r="F58" s="418"/>
      <c r="G58" s="419"/>
    </row>
    <row r="59" spans="1:27" s="102" customFormat="1" x14ac:dyDescent="0.2">
      <c r="A59" s="224"/>
    </row>
    <row r="60" spans="1:27" s="102" customFormat="1" hidden="1" x14ac:dyDescent="0.2">
      <c r="A60" s="224"/>
    </row>
    <row r="61" spans="1:27" s="102" customFormat="1" ht="15" hidden="1" x14ac:dyDescent="0.25">
      <c r="A61" s="224"/>
      <c r="E61" s="125" t="s">
        <v>95</v>
      </c>
      <c r="F61" s="126" t="s">
        <v>96</v>
      </c>
      <c r="G61" s="125" t="s">
        <v>97</v>
      </c>
      <c r="H61" s="125" t="s">
        <v>98</v>
      </c>
      <c r="I61" s="125"/>
      <c r="J61" s="125" t="s">
        <v>99</v>
      </c>
      <c r="K61" s="127" t="s">
        <v>100</v>
      </c>
      <c r="L61" s="125"/>
      <c r="M61" s="125">
        <v>0</v>
      </c>
      <c r="N61" s="128" t="s">
        <v>101</v>
      </c>
      <c r="O61" s="128" t="s">
        <v>101</v>
      </c>
      <c r="P61" s="97"/>
    </row>
    <row r="62" spans="1:27" s="102" customFormat="1" ht="15" hidden="1" x14ac:dyDescent="0.25">
      <c r="A62" s="224"/>
      <c r="E62" s="125">
        <f ca="1">INT((RIGHT(E68,7)-F62)/100000)</f>
        <v>0</v>
      </c>
      <c r="F62" s="125">
        <f ca="1">IF(INT(RIGHT(E68,5)/1000)&gt;19,INT(RIGHT(E68,5)/10000),IF(INT(RIGHT(E68,5)/1000)&gt;=10,INT(RIGHT(E68,5)/1000),0))</f>
        <v>5</v>
      </c>
      <c r="G62" s="125">
        <f ca="1">IF(INT(RIGHT(E68,5)/1000)&gt;19,INT(RIGHT(E68,4)/1000),IF(INT(RIGHT(E68,5)/1000)&gt;10,0,INT(RIGHT(E68,4)/1000)))</f>
        <v>3</v>
      </c>
      <c r="H62" s="125">
        <f ca="1">INT((RIGHT(E68,3))/100)</f>
        <v>3</v>
      </c>
      <c r="I62" s="125"/>
      <c r="J62" s="125">
        <f ca="1">IF(INT(RIGHT(E68,2))&gt;19,INT(RIGHT(E68,2)/10),IF(INT(RIGHT(E68,2))&gt;=10,INT(RIGHT(E68,2)),0))</f>
        <v>5</v>
      </c>
      <c r="K62" s="127">
        <f ca="1">IF(INT(RIGHT(E68,2))&lt;10,INT(RIGHT(E68,1)),IF(INT(RIGHT(E68,2))&lt;20,0,INT(RIGHT(E68,1))))</f>
        <v>2</v>
      </c>
      <c r="L62" s="125"/>
      <c r="M62" s="125">
        <v>1</v>
      </c>
      <c r="N62" s="126" t="s">
        <v>102</v>
      </c>
      <c r="O62" s="126" t="s">
        <v>103</v>
      </c>
      <c r="P62" s="97"/>
    </row>
    <row r="63" spans="1:27" s="102" customFormat="1" ht="15" hidden="1" x14ac:dyDescent="0.25">
      <c r="A63" s="224"/>
      <c r="E63" s="125" t="str">
        <f ca="1">VLOOKUP(E62,M61:O91,2)</f>
        <v xml:space="preserve"> </v>
      </c>
      <c r="F63" s="125" t="str">
        <f ca="1">VLOOKUP(F62,M61:O91,3)</f>
        <v xml:space="preserve">FIFTY </v>
      </c>
      <c r="G63" s="125" t="str">
        <f ca="1">VLOOKUP(G62,M61:O91,2)</f>
        <v xml:space="preserve">THREE </v>
      </c>
      <c r="H63" s="125" t="str">
        <f ca="1">VLOOKUP(H62,M61:O91,2)</f>
        <v xml:space="preserve">THREE </v>
      </c>
      <c r="I63" s="125"/>
      <c r="J63" s="125" t="str">
        <f ca="1">VLOOKUP(J62,M61:O91,3)</f>
        <v xml:space="preserve">FIFTY </v>
      </c>
      <c r="K63" s="127" t="str">
        <f ca="1">VLOOKUP(K62,M61:O91,2)</f>
        <v xml:space="preserve">TWO </v>
      </c>
      <c r="L63" s="125"/>
      <c r="M63" s="125">
        <v>2</v>
      </c>
      <c r="N63" s="126" t="s">
        <v>104</v>
      </c>
      <c r="O63" s="126" t="s">
        <v>105</v>
      </c>
      <c r="P63" s="97"/>
    </row>
    <row r="64" spans="1:27" s="102" customFormat="1" ht="15" hidden="1" x14ac:dyDescent="0.25">
      <c r="A64" s="224"/>
      <c r="E64" s="129" t="str">
        <f ca="1">IF(E62&gt;0,"LACS ", " ")</f>
        <v xml:space="preserve"> </v>
      </c>
      <c r="F64" s="125"/>
      <c r="G64" s="129" t="str">
        <f ca="1">IF((G62+F62)&gt;0,"THOUSAND "," ")</f>
        <v xml:space="preserve">THOUSAND </v>
      </c>
      <c r="H64" s="129" t="str">
        <f ca="1">IF(H62&gt;0,"HUNDRED "," ")</f>
        <v xml:space="preserve">HUNDRED </v>
      </c>
      <c r="I64" s="129"/>
      <c r="J64" s="125"/>
      <c r="K64" s="127" t="s">
        <v>106</v>
      </c>
      <c r="L64" s="125"/>
      <c r="M64" s="125">
        <v>3</v>
      </c>
      <c r="N64" s="126" t="s">
        <v>107</v>
      </c>
      <c r="O64" s="126" t="s">
        <v>108</v>
      </c>
      <c r="P64" s="97"/>
    </row>
    <row r="65" spans="1:16" s="102" customFormat="1" ht="15" hidden="1" x14ac:dyDescent="0.25">
      <c r="A65" s="224"/>
      <c r="E65" s="125"/>
      <c r="F65" s="125"/>
      <c r="G65" s="125"/>
      <c r="H65" s="125"/>
      <c r="I65" s="125"/>
      <c r="J65" s="125"/>
      <c r="K65" s="127"/>
      <c r="L65" s="125"/>
      <c r="M65" s="125">
        <v>4</v>
      </c>
      <c r="N65" s="126" t="s">
        <v>109</v>
      </c>
      <c r="O65" s="130" t="s">
        <v>110</v>
      </c>
      <c r="P65" s="97"/>
    </row>
    <row r="66" spans="1:16" s="102" customFormat="1" ht="15" hidden="1" x14ac:dyDescent="0.25">
      <c r="A66" s="224"/>
      <c r="E66" s="125"/>
      <c r="F66" s="125"/>
      <c r="G66" s="125"/>
      <c r="H66" s="125"/>
      <c r="I66" s="125"/>
      <c r="J66" s="125"/>
      <c r="K66" s="127"/>
      <c r="L66" s="125"/>
      <c r="M66" s="125">
        <v>5</v>
      </c>
      <c r="N66" s="126" t="s">
        <v>111</v>
      </c>
      <c r="O66" s="126" t="s">
        <v>112</v>
      </c>
      <c r="P66" s="97"/>
    </row>
    <row r="67" spans="1:16" s="102" customFormat="1" ht="15" hidden="1" x14ac:dyDescent="0.25">
      <c r="A67" s="224"/>
      <c r="E67" s="125"/>
      <c r="F67" s="125"/>
      <c r="G67" s="125"/>
      <c r="H67" s="125"/>
      <c r="I67" s="125"/>
      <c r="J67" s="125"/>
      <c r="K67" s="127"/>
      <c r="L67" s="125"/>
      <c r="M67" s="125">
        <v>6</v>
      </c>
      <c r="N67" s="126" t="s">
        <v>113</v>
      </c>
      <c r="O67" s="126" t="s">
        <v>114</v>
      </c>
      <c r="P67" s="97"/>
    </row>
    <row r="68" spans="1:16" s="102" customFormat="1" ht="18.75" hidden="1" x14ac:dyDescent="0.3">
      <c r="A68" s="224"/>
      <c r="E68" s="131">
        <f ca="1">G51</f>
        <v>53352</v>
      </c>
      <c r="F68" s="125"/>
      <c r="G68" s="125"/>
      <c r="H68" s="125"/>
      <c r="I68" s="125"/>
      <c r="J68" s="125"/>
      <c r="K68" s="127"/>
      <c r="L68" s="125"/>
      <c r="M68" s="125">
        <v>7</v>
      </c>
      <c r="N68" s="126" t="s">
        <v>115</v>
      </c>
      <c r="O68" s="126" t="s">
        <v>116</v>
      </c>
      <c r="P68" s="97"/>
    </row>
    <row r="69" spans="1:16" s="102" customFormat="1" ht="15" hidden="1" x14ac:dyDescent="0.25">
      <c r="A69" s="224"/>
      <c r="E69" s="125" t="s">
        <v>117</v>
      </c>
      <c r="F69" s="125"/>
      <c r="G69" s="125"/>
      <c r="H69" s="125"/>
      <c r="I69" s="125"/>
      <c r="J69" s="125"/>
      <c r="K69" s="127"/>
      <c r="L69" s="125"/>
      <c r="M69" s="125">
        <v>8</v>
      </c>
      <c r="N69" s="126" t="s">
        <v>118</v>
      </c>
      <c r="O69" s="126" t="s">
        <v>119</v>
      </c>
      <c r="P69" s="97"/>
    </row>
    <row r="70" spans="1:16" s="102" customFormat="1" ht="15" hidden="1" x14ac:dyDescent="0.25">
      <c r="A70" s="224"/>
      <c r="E70" s="132" t="str">
        <f ca="1">CONCATENATE(E69,E63,E64,F63,G63,G64,H63,H64,J63,K63,K64,)</f>
        <v>(Rs.  FIFTY THREE THOUSAND THREE HUNDRED FIFTY TWO ONLY)</v>
      </c>
      <c r="F70" s="125"/>
      <c r="G70" s="125"/>
      <c r="H70" s="125"/>
      <c r="I70" s="125"/>
      <c r="J70" s="125"/>
      <c r="K70" s="127"/>
      <c r="L70" s="125"/>
      <c r="M70" s="125">
        <v>9</v>
      </c>
      <c r="N70" s="126" t="s">
        <v>120</v>
      </c>
      <c r="O70" s="126" t="s">
        <v>121</v>
      </c>
      <c r="P70" s="97"/>
    </row>
    <row r="71" spans="1:16" s="102" customFormat="1" ht="15" hidden="1" x14ac:dyDescent="0.25">
      <c r="A71" s="224"/>
      <c r="E71" s="125"/>
      <c r="F71" s="125"/>
      <c r="G71" s="125"/>
      <c r="H71" s="125"/>
      <c r="I71" s="125"/>
      <c r="J71" s="125"/>
      <c r="K71" s="127"/>
      <c r="L71" s="125"/>
      <c r="M71" s="125">
        <v>10</v>
      </c>
      <c r="N71" s="126" t="s">
        <v>103</v>
      </c>
      <c r="O71" s="126" t="s">
        <v>103</v>
      </c>
      <c r="P71" s="97"/>
    </row>
    <row r="72" spans="1:16" s="102" customFormat="1" ht="15" hidden="1" x14ac:dyDescent="0.25">
      <c r="A72" s="224"/>
      <c r="E72" s="125"/>
      <c r="F72" s="125"/>
      <c r="G72" s="125"/>
      <c r="H72" s="125"/>
      <c r="I72" s="125"/>
      <c r="J72" s="125"/>
      <c r="K72" s="127"/>
      <c r="L72" s="125"/>
      <c r="M72" s="125">
        <v>11</v>
      </c>
      <c r="N72" s="126" t="s">
        <v>122</v>
      </c>
      <c r="O72" s="126" t="s">
        <v>122</v>
      </c>
      <c r="P72" s="97"/>
    </row>
    <row r="73" spans="1:16" s="102" customFormat="1" ht="15" hidden="1" x14ac:dyDescent="0.25">
      <c r="A73" s="224"/>
      <c r="E73" s="125"/>
      <c r="F73" s="125"/>
      <c r="G73" s="125"/>
      <c r="H73" s="125"/>
      <c r="I73" s="125"/>
      <c r="J73" s="125"/>
      <c r="K73" s="127"/>
      <c r="L73" s="125"/>
      <c r="M73" s="125">
        <v>12</v>
      </c>
      <c r="N73" s="126" t="s">
        <v>123</v>
      </c>
      <c r="O73" s="126" t="s">
        <v>123</v>
      </c>
      <c r="P73" s="97"/>
    </row>
    <row r="74" spans="1:16" s="102" customFormat="1" ht="15" hidden="1" x14ac:dyDescent="0.25">
      <c r="A74" s="224"/>
      <c r="E74" s="125"/>
      <c r="F74" s="125"/>
      <c r="G74" s="125"/>
      <c r="H74" s="125"/>
      <c r="I74" s="125"/>
      <c r="J74" s="125"/>
      <c r="K74" s="127"/>
      <c r="L74" s="125"/>
      <c r="M74" s="125">
        <v>13</v>
      </c>
      <c r="N74" s="126" t="s">
        <v>124</v>
      </c>
      <c r="O74" s="126" t="s">
        <v>124</v>
      </c>
      <c r="P74" s="97"/>
    </row>
    <row r="75" spans="1:16" s="102" customFormat="1" ht="15" hidden="1" x14ac:dyDescent="0.25">
      <c r="A75" s="224"/>
      <c r="E75" s="125"/>
      <c r="F75" s="125"/>
      <c r="G75" s="125"/>
      <c r="H75" s="125"/>
      <c r="I75" s="125"/>
      <c r="J75" s="125"/>
      <c r="K75" s="127"/>
      <c r="L75" s="125"/>
      <c r="M75" s="125">
        <v>14</v>
      </c>
      <c r="N75" s="126" t="s">
        <v>125</v>
      </c>
      <c r="O75" s="126" t="s">
        <v>125</v>
      </c>
      <c r="P75" s="97"/>
    </row>
    <row r="76" spans="1:16" s="102" customFormat="1" ht="15" hidden="1" x14ac:dyDescent="0.25">
      <c r="A76" s="224"/>
      <c r="E76" s="125"/>
      <c r="F76" s="125"/>
      <c r="G76" s="125"/>
      <c r="H76" s="125"/>
      <c r="I76" s="125"/>
      <c r="J76" s="125"/>
      <c r="K76" s="127"/>
      <c r="L76" s="125"/>
      <c r="M76" s="125">
        <v>15</v>
      </c>
      <c r="N76" s="126" t="s">
        <v>126</v>
      </c>
      <c r="O76" s="126" t="s">
        <v>126</v>
      </c>
      <c r="P76" s="97"/>
    </row>
    <row r="77" spans="1:16" s="102" customFormat="1" ht="15" hidden="1" x14ac:dyDescent="0.25">
      <c r="A77" s="224"/>
      <c r="E77" s="125"/>
      <c r="F77" s="125"/>
      <c r="G77" s="125"/>
      <c r="H77" s="125"/>
      <c r="I77" s="125"/>
      <c r="J77" s="125"/>
      <c r="K77" s="127"/>
      <c r="L77" s="125"/>
      <c r="M77" s="125">
        <v>16</v>
      </c>
      <c r="N77" s="126" t="s">
        <v>127</v>
      </c>
      <c r="O77" s="126" t="s">
        <v>127</v>
      </c>
      <c r="P77" s="97"/>
    </row>
    <row r="78" spans="1:16" s="102" customFormat="1" ht="15" hidden="1" x14ac:dyDescent="0.25">
      <c r="A78" s="224"/>
      <c r="E78" s="125"/>
      <c r="F78" s="125"/>
      <c r="G78" s="125"/>
      <c r="H78" s="125"/>
      <c r="I78" s="125"/>
      <c r="J78" s="125"/>
      <c r="K78" s="127"/>
      <c r="L78" s="125"/>
      <c r="M78" s="125">
        <v>17</v>
      </c>
      <c r="N78" s="126" t="s">
        <v>128</v>
      </c>
      <c r="O78" s="126" t="s">
        <v>128</v>
      </c>
      <c r="P78" s="97"/>
    </row>
    <row r="79" spans="1:16" s="102" customFormat="1" ht="15" hidden="1" x14ac:dyDescent="0.25">
      <c r="A79" s="224"/>
      <c r="E79" s="125"/>
      <c r="F79" s="125"/>
      <c r="G79" s="125"/>
      <c r="H79" s="125"/>
      <c r="I79" s="125"/>
      <c r="J79" s="125"/>
      <c r="K79" s="127"/>
      <c r="L79" s="125"/>
      <c r="M79" s="125">
        <v>18</v>
      </c>
      <c r="N79" s="126" t="s">
        <v>129</v>
      </c>
      <c r="O79" s="126" t="s">
        <v>129</v>
      </c>
      <c r="P79" s="97"/>
    </row>
    <row r="80" spans="1:16" s="102" customFormat="1" ht="15" hidden="1" x14ac:dyDescent="0.25">
      <c r="A80" s="224"/>
      <c r="E80" s="125"/>
      <c r="F80" s="125"/>
      <c r="G80" s="125"/>
      <c r="H80" s="125"/>
      <c r="I80" s="125"/>
      <c r="J80" s="125"/>
      <c r="K80" s="127"/>
      <c r="L80" s="125"/>
      <c r="M80" s="125">
        <v>19</v>
      </c>
      <c r="N80" s="126" t="s">
        <v>130</v>
      </c>
      <c r="O80" s="126" t="s">
        <v>130</v>
      </c>
      <c r="P80" s="97"/>
    </row>
    <row r="81" spans="1:16" s="102" customFormat="1" ht="15" hidden="1" x14ac:dyDescent="0.25">
      <c r="A81" s="224"/>
      <c r="E81" s="125"/>
      <c r="F81" s="125"/>
      <c r="G81" s="125"/>
      <c r="H81" s="125"/>
      <c r="I81" s="125"/>
      <c r="J81" s="125"/>
      <c r="K81" s="127"/>
      <c r="L81" s="125"/>
      <c r="M81" s="125">
        <v>20</v>
      </c>
      <c r="N81" s="133" t="s">
        <v>131</v>
      </c>
      <c r="O81" s="133" t="s">
        <v>131</v>
      </c>
      <c r="P81" s="97"/>
    </row>
    <row r="82" spans="1:16" s="102" customFormat="1" ht="15" hidden="1" x14ac:dyDescent="0.25">
      <c r="A82" s="224"/>
      <c r="E82" s="125"/>
      <c r="F82" s="125"/>
      <c r="G82" s="125"/>
      <c r="H82" s="125"/>
      <c r="I82" s="125"/>
      <c r="J82" s="125"/>
      <c r="K82" s="127"/>
      <c r="L82" s="125"/>
      <c r="M82" s="125">
        <v>21</v>
      </c>
      <c r="N82" s="133" t="s">
        <v>132</v>
      </c>
      <c r="O82" s="133" t="s">
        <v>132</v>
      </c>
      <c r="P82" s="97"/>
    </row>
    <row r="83" spans="1:16" s="102" customFormat="1" ht="15" hidden="1" x14ac:dyDescent="0.25">
      <c r="A83" s="224"/>
      <c r="E83" s="125"/>
      <c r="F83" s="125"/>
      <c r="G83" s="125"/>
      <c r="H83" s="125"/>
      <c r="I83" s="125"/>
      <c r="J83" s="125"/>
      <c r="K83" s="127"/>
      <c r="L83" s="125"/>
      <c r="M83" s="125">
        <v>22</v>
      </c>
      <c r="N83" s="133" t="s">
        <v>133</v>
      </c>
      <c r="O83" s="133" t="s">
        <v>133</v>
      </c>
      <c r="P83" s="97"/>
    </row>
    <row r="84" spans="1:16" s="102" customFormat="1" ht="15" hidden="1" x14ac:dyDescent="0.25">
      <c r="A84" s="224"/>
      <c r="E84" s="125"/>
      <c r="F84" s="125"/>
      <c r="G84" s="125"/>
      <c r="H84" s="125"/>
      <c r="I84" s="125"/>
      <c r="J84" s="125"/>
      <c r="K84" s="127"/>
      <c r="L84" s="125"/>
      <c r="M84" s="125">
        <v>23</v>
      </c>
      <c r="N84" s="133" t="s">
        <v>134</v>
      </c>
      <c r="O84" s="133" t="s">
        <v>134</v>
      </c>
      <c r="P84" s="97"/>
    </row>
    <row r="85" spans="1:16" s="102" customFormat="1" ht="15" hidden="1" x14ac:dyDescent="0.25">
      <c r="A85" s="224"/>
      <c r="E85" s="125"/>
      <c r="F85" s="125"/>
      <c r="G85" s="125"/>
      <c r="H85" s="125"/>
      <c r="I85" s="125"/>
      <c r="J85" s="125"/>
      <c r="K85" s="127"/>
      <c r="L85" s="125"/>
      <c r="M85" s="125">
        <v>24</v>
      </c>
      <c r="N85" s="133" t="s">
        <v>135</v>
      </c>
      <c r="O85" s="133" t="s">
        <v>135</v>
      </c>
      <c r="P85" s="97"/>
    </row>
    <row r="86" spans="1:16" s="102" customFormat="1" ht="15" hidden="1" x14ac:dyDescent="0.25">
      <c r="A86" s="224"/>
      <c r="E86" s="125"/>
      <c r="F86" s="125"/>
      <c r="G86" s="125"/>
      <c r="H86" s="125"/>
      <c r="I86" s="125"/>
      <c r="J86" s="125"/>
      <c r="K86" s="127"/>
      <c r="L86" s="125"/>
      <c r="M86" s="125">
        <v>25</v>
      </c>
      <c r="N86" s="133" t="s">
        <v>136</v>
      </c>
      <c r="O86" s="133" t="s">
        <v>136</v>
      </c>
      <c r="P86" s="97"/>
    </row>
    <row r="87" spans="1:16" s="102" customFormat="1" ht="15" hidden="1" x14ac:dyDescent="0.25">
      <c r="A87" s="224"/>
      <c r="E87" s="125"/>
      <c r="F87" s="125"/>
      <c r="G87" s="125"/>
      <c r="H87" s="125"/>
      <c r="I87" s="125"/>
      <c r="J87" s="125"/>
      <c r="K87" s="127"/>
      <c r="L87" s="125"/>
      <c r="M87" s="125">
        <v>26</v>
      </c>
      <c r="N87" s="133" t="s">
        <v>137</v>
      </c>
      <c r="O87" s="133" t="s">
        <v>137</v>
      </c>
      <c r="P87" s="97"/>
    </row>
    <row r="88" spans="1:16" s="102" customFormat="1" ht="15" hidden="1" x14ac:dyDescent="0.25">
      <c r="A88" s="224"/>
      <c r="E88" s="125"/>
      <c r="F88" s="125"/>
      <c r="G88" s="125"/>
      <c r="H88" s="125"/>
      <c r="I88" s="125"/>
      <c r="J88" s="125"/>
      <c r="K88" s="127"/>
      <c r="L88" s="125"/>
      <c r="M88" s="125">
        <v>27</v>
      </c>
      <c r="N88" s="133" t="s">
        <v>138</v>
      </c>
      <c r="O88" s="133" t="s">
        <v>138</v>
      </c>
      <c r="P88" s="97"/>
    </row>
    <row r="89" spans="1:16" s="102" customFormat="1" ht="15" hidden="1" x14ac:dyDescent="0.25">
      <c r="A89" s="224"/>
      <c r="E89" s="125"/>
      <c r="F89" s="125"/>
      <c r="G89" s="125"/>
      <c r="H89" s="125"/>
      <c r="I89" s="125"/>
      <c r="J89" s="125"/>
      <c r="K89" s="127"/>
      <c r="L89" s="125"/>
      <c r="M89" s="125">
        <v>28</v>
      </c>
      <c r="N89" s="126" t="s">
        <v>139</v>
      </c>
      <c r="O89" s="126" t="s">
        <v>139</v>
      </c>
      <c r="P89" s="97"/>
    </row>
    <row r="90" spans="1:16" s="102" customFormat="1" ht="15" hidden="1" x14ac:dyDescent="0.25">
      <c r="A90" s="224"/>
      <c r="E90" s="125"/>
      <c r="F90" s="125"/>
      <c r="G90" s="125"/>
      <c r="H90" s="125"/>
      <c r="I90" s="125"/>
      <c r="J90" s="125"/>
      <c r="K90" s="127"/>
      <c r="L90" s="125"/>
      <c r="M90" s="125">
        <v>29</v>
      </c>
      <c r="N90" s="133" t="s">
        <v>140</v>
      </c>
      <c r="O90" s="133" t="s">
        <v>140</v>
      </c>
      <c r="P90" s="97"/>
    </row>
    <row r="91" spans="1:16" s="102" customFormat="1" ht="15" hidden="1" x14ac:dyDescent="0.25">
      <c r="A91" s="224"/>
      <c r="E91" s="125"/>
      <c r="F91" s="125"/>
      <c r="G91" s="125"/>
      <c r="H91" s="125"/>
      <c r="I91" s="125"/>
      <c r="J91" s="125"/>
      <c r="K91" s="127"/>
      <c r="L91" s="125"/>
      <c r="M91" s="125">
        <v>30</v>
      </c>
      <c r="N91" s="133" t="s">
        <v>141</v>
      </c>
      <c r="O91" s="133" t="s">
        <v>141</v>
      </c>
      <c r="P91" s="97"/>
    </row>
    <row r="92" spans="1:16" s="102" customFormat="1" hidden="1" x14ac:dyDescent="0.2">
      <c r="A92" s="224"/>
    </row>
    <row r="93" spans="1:16" s="102" customFormat="1" hidden="1" x14ac:dyDescent="0.2">
      <c r="A93" s="224"/>
    </row>
    <row r="94" spans="1:16" s="102" customFormat="1" hidden="1" x14ac:dyDescent="0.2">
      <c r="A94" s="224"/>
    </row>
    <row r="95" spans="1:16" s="102" customFormat="1" hidden="1" x14ac:dyDescent="0.2">
      <c r="A95" s="224"/>
    </row>
    <row r="96" spans="1:16" s="102" customFormat="1" hidden="1" x14ac:dyDescent="0.2">
      <c r="A96" s="224"/>
    </row>
    <row r="97" spans="1:17" s="102" customFormat="1" hidden="1" x14ac:dyDescent="0.2">
      <c r="A97" s="224"/>
    </row>
    <row r="98" spans="1:17" s="102" customFormat="1" hidden="1" x14ac:dyDescent="0.2">
      <c r="A98" s="224"/>
    </row>
    <row r="99" spans="1:17" s="102" customFormat="1" hidden="1" x14ac:dyDescent="0.2">
      <c r="A99" s="224"/>
    </row>
    <row r="100" spans="1:17" s="102" customFormat="1" hidden="1" x14ac:dyDescent="0.2">
      <c r="A100" s="224"/>
    </row>
    <row r="101" spans="1:17" s="102" customFormat="1" hidden="1" x14ac:dyDescent="0.2">
      <c r="A101" s="224"/>
    </row>
    <row r="102" spans="1:17" s="102" customFormat="1" ht="18" hidden="1" x14ac:dyDescent="0.2">
      <c r="A102" s="224"/>
      <c r="Q102" s="225"/>
    </row>
    <row r="103" spans="1:17" s="102" customFormat="1" ht="18" hidden="1" x14ac:dyDescent="0.2">
      <c r="A103" s="224"/>
      <c r="O103" s="102">
        <v>2011</v>
      </c>
      <c r="P103" s="225">
        <v>40544</v>
      </c>
      <c r="Q103" s="225">
        <v>40908</v>
      </c>
    </row>
    <row r="104" spans="1:17" s="102" customFormat="1" ht="18" hidden="1" x14ac:dyDescent="0.2">
      <c r="A104" s="224"/>
      <c r="I104" s="226">
        <v>0</v>
      </c>
      <c r="J104" s="226">
        <v>0</v>
      </c>
      <c r="K104" s="227" t="s">
        <v>165</v>
      </c>
      <c r="O104" s="102">
        <v>2012</v>
      </c>
      <c r="P104" s="225">
        <v>40909</v>
      </c>
      <c r="Q104" s="225">
        <v>41274</v>
      </c>
    </row>
    <row r="105" spans="1:17" s="102" customFormat="1" ht="18" hidden="1" x14ac:dyDescent="0.2">
      <c r="A105" s="224"/>
      <c r="I105" s="226">
        <v>80</v>
      </c>
      <c r="J105" s="226">
        <v>8</v>
      </c>
      <c r="K105" s="228" t="s">
        <v>160</v>
      </c>
      <c r="O105" s="102">
        <v>2013</v>
      </c>
      <c r="P105" s="225">
        <v>41275</v>
      </c>
      <c r="Q105" s="229" t="s">
        <v>52</v>
      </c>
    </row>
    <row r="106" spans="1:17" s="102" customFormat="1" ht="18" hidden="1" x14ac:dyDescent="0.2">
      <c r="A106" s="224"/>
      <c r="I106" s="226">
        <v>40</v>
      </c>
      <c r="J106" s="226">
        <v>4</v>
      </c>
      <c r="K106" s="228" t="s">
        <v>160</v>
      </c>
      <c r="L106" s="226">
        <v>0</v>
      </c>
      <c r="M106" s="226">
        <v>0</v>
      </c>
      <c r="N106" s="227" t="s">
        <v>165</v>
      </c>
      <c r="O106" s="102">
        <v>2014</v>
      </c>
      <c r="P106" s="225">
        <v>41640</v>
      </c>
      <c r="Q106" s="229" t="s">
        <v>142</v>
      </c>
    </row>
    <row r="107" spans="1:17" s="102" customFormat="1" ht="33" hidden="1" x14ac:dyDescent="0.45">
      <c r="A107" s="224"/>
      <c r="B107" s="230" t="s">
        <v>47</v>
      </c>
      <c r="C107" s="231">
        <f>VLOOKUP($G$3,DATA!$A:$L,5,0)</f>
        <v>31787</v>
      </c>
      <c r="D107" s="231">
        <f>VLOOKUP($G$3,DATA!$A:$L,7,0)</f>
        <v>32874</v>
      </c>
      <c r="E107" s="231">
        <f>VLOOKUP($G$3,DATA!$A:$L,9,0)</f>
        <v>40909</v>
      </c>
      <c r="F107" s="231">
        <f>VLOOKUP($G$3,DATA!$A:$L,11,0)</f>
        <v>0</v>
      </c>
      <c r="I107" s="226">
        <v>5</v>
      </c>
      <c r="J107" s="226">
        <v>0</v>
      </c>
      <c r="K107" s="226"/>
      <c r="L107" s="226">
        <v>10</v>
      </c>
      <c r="M107" s="226">
        <v>1</v>
      </c>
      <c r="N107" s="226" t="s">
        <v>85</v>
      </c>
      <c r="O107" s="102">
        <v>2015</v>
      </c>
      <c r="P107" s="225">
        <v>42005</v>
      </c>
      <c r="Q107" s="229" t="s">
        <v>143</v>
      </c>
    </row>
    <row r="108" spans="1:17" s="102" customFormat="1" ht="18" hidden="1" x14ac:dyDescent="0.25">
      <c r="A108" s="224"/>
      <c r="C108" s="231">
        <f>IF(C107=$B$170,$B$107,C107)</f>
        <v>31787</v>
      </c>
      <c r="D108" s="231">
        <f>IF(D107=$B$170,$B$107,D107)</f>
        <v>32874</v>
      </c>
      <c r="E108" s="231">
        <f>IF(E107=$B$170,$B$107,E107)</f>
        <v>40909</v>
      </c>
      <c r="F108" s="231">
        <f>IF(F107=$B$170,$B$107,F107)</f>
        <v>0</v>
      </c>
      <c r="I108" s="226">
        <v>10</v>
      </c>
      <c r="J108" s="226">
        <v>0</v>
      </c>
      <c r="K108" s="226"/>
      <c r="L108" s="226">
        <v>20</v>
      </c>
      <c r="M108" s="226">
        <v>2</v>
      </c>
      <c r="N108" s="226" t="s">
        <v>86</v>
      </c>
      <c r="O108" s="102">
        <v>2016</v>
      </c>
      <c r="P108" s="225">
        <v>42370</v>
      </c>
      <c r="Q108" s="229" t="s">
        <v>144</v>
      </c>
    </row>
    <row r="109" spans="1:17" s="102" customFormat="1" ht="18" hidden="1" x14ac:dyDescent="0.2">
      <c r="A109" s="224"/>
      <c r="B109" s="97">
        <f>VLOOKUP(G109,I104:J115,2,0)</f>
        <v>8</v>
      </c>
      <c r="G109" s="232">
        <f>MAX(C12:F12)</f>
        <v>80</v>
      </c>
      <c r="I109" s="226">
        <v>20</v>
      </c>
      <c r="J109" s="226">
        <v>2</v>
      </c>
      <c r="K109" s="228" t="s">
        <v>160</v>
      </c>
      <c r="L109" s="226">
        <v>40</v>
      </c>
      <c r="M109" s="226">
        <v>4</v>
      </c>
      <c r="N109" s="226" t="s">
        <v>87</v>
      </c>
      <c r="O109" s="102">
        <v>2017</v>
      </c>
      <c r="P109" s="225">
        <v>42736</v>
      </c>
      <c r="Q109" s="229" t="s">
        <v>145</v>
      </c>
    </row>
    <row r="110" spans="1:17" s="102" customFormat="1" ht="18" hidden="1" x14ac:dyDescent="0.2">
      <c r="A110" s="224"/>
      <c r="B110" s="102">
        <f ca="1">IF(B109&lt;=8,VLOOKUP(B111,$B$120:$D$170,3,0)*2,0)</f>
        <v>26544</v>
      </c>
      <c r="C110" s="102">
        <f ca="1">IF(B109&lt;=8,VLOOKUP(B111,$B$120:$D$170,3,0)*2,0)</f>
        <v>26544</v>
      </c>
      <c r="I110" s="226">
        <v>15</v>
      </c>
      <c r="J110" s="226">
        <v>1</v>
      </c>
      <c r="K110" s="226" t="s">
        <v>85</v>
      </c>
      <c r="L110" s="226">
        <v>80</v>
      </c>
      <c r="M110" s="226">
        <v>8</v>
      </c>
      <c r="N110" s="226" t="s">
        <v>88</v>
      </c>
      <c r="O110" s="102">
        <v>2018</v>
      </c>
      <c r="P110" s="225">
        <v>43101</v>
      </c>
      <c r="Q110" s="229" t="s">
        <v>146</v>
      </c>
    </row>
    <row r="111" spans="1:17" s="102" customFormat="1" ht="18" hidden="1" x14ac:dyDescent="0.25">
      <c r="A111" s="224"/>
      <c r="B111" s="231">
        <f>C107</f>
        <v>31787</v>
      </c>
      <c r="C111" s="231">
        <f>D107</f>
        <v>32874</v>
      </c>
      <c r="D111" s="231">
        <f>E107</f>
        <v>40909</v>
      </c>
      <c r="E111" s="231">
        <f>F107</f>
        <v>0</v>
      </c>
      <c r="I111" s="226">
        <v>30</v>
      </c>
      <c r="J111" s="226">
        <v>2</v>
      </c>
      <c r="K111" s="226" t="s">
        <v>86</v>
      </c>
      <c r="L111" s="226">
        <v>15</v>
      </c>
      <c r="M111" s="226">
        <v>0</v>
      </c>
      <c r="N111" s="226"/>
      <c r="O111" s="102">
        <v>2019</v>
      </c>
      <c r="P111" s="225">
        <v>43466</v>
      </c>
      <c r="Q111" s="229" t="s">
        <v>147</v>
      </c>
    </row>
    <row r="112" spans="1:17" s="102" customFormat="1" ht="18" hidden="1" x14ac:dyDescent="0.2">
      <c r="A112" s="224"/>
      <c r="B112" s="226">
        <f>IF($D$4=15,IF(C12=10,1,VLOOKUP(C12,$I$104:$J$115,2,0)),VLOOKUP(C12,$L$106:$M$116,2,0))</f>
        <v>2</v>
      </c>
      <c r="C112" s="226">
        <f>IF($D$4=15,IF((D12-C12)&lt;=0,0,VLOOKUP((D12-C12),$I$104:$J$115,2,0)),IF(D12-C12&lt;0,0,VLOOKUP(D12-C12,$L$106:$M$116,2,0)))</f>
        <v>2</v>
      </c>
      <c r="D112" s="226">
        <f>IF($D$4=15,IF(OR((E12-D12)&lt;=0,(E12-D12)=20),0,VLOOKUP((E12-D12),$I$104:$J$115,2,0)),IF(E12-D12&lt;0,0,VLOOKUP(E12-D12,$L$106:$M$116,2,0)))</f>
        <v>4</v>
      </c>
      <c r="E112" s="226">
        <f>IF($D$4=15,IF((F12-E12)&lt;=0,0,VLOOKUP((F12-E12),$I$104:$J$114,2,0)),IF(F12-E12&lt;0,0,VLOOKUP(F12-E12,$L$106:$M$116,2,0)))</f>
        <v>0</v>
      </c>
      <c r="I112" s="226">
        <v>45</v>
      </c>
      <c r="J112" s="226">
        <v>3</v>
      </c>
      <c r="K112" s="226"/>
      <c r="L112" s="226">
        <v>30</v>
      </c>
      <c r="M112" s="226">
        <v>0</v>
      </c>
      <c r="N112" s="228" t="s">
        <v>160</v>
      </c>
      <c r="O112" s="102">
        <v>2020</v>
      </c>
      <c r="P112" s="225">
        <v>43831</v>
      </c>
      <c r="Q112" s="229" t="s">
        <v>148</v>
      </c>
    </row>
    <row r="113" spans="1:17" s="102" customFormat="1" ht="18" hidden="1" x14ac:dyDescent="0.2">
      <c r="A113" s="224"/>
      <c r="B113" s="102">
        <f ca="1">VLOOKUP(B111,$B$120:$O$170,2,0)</f>
        <v>13177</v>
      </c>
      <c r="C113" s="102">
        <f ca="1">VLOOKUP(C111,$B$120:$O$170,2,0)</f>
        <v>10131</v>
      </c>
      <c r="D113" s="102">
        <f ca="1">VLOOKUP(D111,$B$120:$O$170,2,0)</f>
        <v>522</v>
      </c>
      <c r="E113" s="102">
        <f>VLOOKUP(E111,$B$120:$O$170,2,0)</f>
        <v>0</v>
      </c>
      <c r="I113" s="226">
        <v>60</v>
      </c>
      <c r="J113" s="226">
        <v>4</v>
      </c>
      <c r="K113" s="226" t="s">
        <v>87</v>
      </c>
      <c r="L113" s="226">
        <v>45</v>
      </c>
      <c r="M113" s="226">
        <v>0</v>
      </c>
      <c r="N113" s="226"/>
      <c r="O113" s="102">
        <v>2021</v>
      </c>
      <c r="P113" s="225">
        <v>44197</v>
      </c>
      <c r="Q113" s="229" t="s">
        <v>149</v>
      </c>
    </row>
    <row r="114" spans="1:17" s="102" customFormat="1" ht="18" hidden="1" x14ac:dyDescent="0.2">
      <c r="A114" s="224"/>
      <c r="B114" s="102">
        <f ca="1">VLOOKUP(B111,$B$120:$O$170,HLOOKUP($G$4,$D$118:$O$119,2,0),0)</f>
        <v>14333</v>
      </c>
      <c r="C114" s="102">
        <f ca="1">VLOOKUP(C111,$B$120:$O$170,HLOOKUP($G$4,$D$118:$O$119,2,0),0)</f>
        <v>11039</v>
      </c>
      <c r="D114" s="102">
        <f ca="1">VLOOKUP(D111,$B$120:$O$170,HLOOKUP($G$4,$D$118:$O$119,2,0),0)</f>
        <v>652</v>
      </c>
      <c r="E114" s="102">
        <f>VLOOKUP(E111,$B$120:$O$170,HLOOKUP($G$4,$D$118:$O$119,2,0),0)</f>
        <v>0</v>
      </c>
      <c r="I114" s="226">
        <v>90</v>
      </c>
      <c r="J114" s="226">
        <v>6</v>
      </c>
      <c r="K114" s="226"/>
      <c r="L114" s="226">
        <v>60</v>
      </c>
      <c r="M114" s="226">
        <v>0</v>
      </c>
      <c r="N114" s="228" t="s">
        <v>160</v>
      </c>
      <c r="O114" s="102">
        <v>2022</v>
      </c>
      <c r="P114" s="225">
        <v>44562</v>
      </c>
      <c r="Q114" s="229" t="s">
        <v>150</v>
      </c>
    </row>
    <row r="115" spans="1:17" s="102" customFormat="1" ht="18" hidden="1" x14ac:dyDescent="0.2">
      <c r="A115" s="224"/>
      <c r="B115" s="102">
        <f ca="1">B113*B112</f>
        <v>26354</v>
      </c>
      <c r="C115" s="102">
        <f ca="1">C113*C112</f>
        <v>20262</v>
      </c>
      <c r="D115" s="102">
        <f ca="1">D113*D112</f>
        <v>2088</v>
      </c>
      <c r="E115" s="102">
        <f>E113*E112</f>
        <v>0</v>
      </c>
      <c r="F115" s="102">
        <f ca="1">SUM(B115:E115)</f>
        <v>48704</v>
      </c>
      <c r="I115" s="226">
        <v>120</v>
      </c>
      <c r="J115" s="226">
        <v>8</v>
      </c>
      <c r="K115" s="226" t="s">
        <v>88</v>
      </c>
      <c r="L115" s="226">
        <v>90</v>
      </c>
      <c r="M115" s="226">
        <v>0</v>
      </c>
      <c r="N115" s="226"/>
      <c r="O115" s="102">
        <v>2023</v>
      </c>
      <c r="P115" s="225">
        <v>44927</v>
      </c>
      <c r="Q115" s="229" t="s">
        <v>151</v>
      </c>
    </row>
    <row r="116" spans="1:17" s="102" customFormat="1" ht="18" hidden="1" x14ac:dyDescent="0.2">
      <c r="A116" s="224"/>
      <c r="B116" s="102">
        <f ca="1">B114*B112</f>
        <v>28666</v>
      </c>
      <c r="C116" s="102">
        <f ca="1">C114*C112</f>
        <v>22078</v>
      </c>
      <c r="D116" s="102">
        <f ca="1">D114*D112</f>
        <v>2608</v>
      </c>
      <c r="E116" s="102">
        <f>E114*E112</f>
        <v>0</v>
      </c>
      <c r="F116" s="102">
        <f ca="1">SUM(B116:E116)</f>
        <v>53352</v>
      </c>
      <c r="L116" s="226">
        <v>120</v>
      </c>
      <c r="M116" s="226">
        <v>0</v>
      </c>
      <c r="N116" s="228" t="s">
        <v>160</v>
      </c>
      <c r="O116" s="102">
        <v>2024</v>
      </c>
      <c r="P116" s="225">
        <v>45292</v>
      </c>
      <c r="Q116" s="229" t="s">
        <v>152</v>
      </c>
    </row>
    <row r="117" spans="1:17" s="102" customFormat="1" ht="18" hidden="1" x14ac:dyDescent="0.2">
      <c r="A117" s="224"/>
      <c r="O117" s="102">
        <v>2025</v>
      </c>
      <c r="P117" s="225">
        <v>45658</v>
      </c>
      <c r="Q117" s="229" t="s">
        <v>153</v>
      </c>
    </row>
    <row r="118" spans="1:17" s="102" customFormat="1" ht="15.75" hidden="1" x14ac:dyDescent="0.2">
      <c r="A118" s="224"/>
      <c r="C118" s="233" t="s">
        <v>1</v>
      </c>
      <c r="D118" s="233" t="s">
        <v>2</v>
      </c>
      <c r="E118" s="233" t="s">
        <v>3</v>
      </c>
      <c r="F118" s="233" t="s">
        <v>4</v>
      </c>
      <c r="G118" s="233" t="s">
        <v>5</v>
      </c>
      <c r="H118" s="233" t="s">
        <v>6</v>
      </c>
      <c r="I118" s="233" t="s">
        <v>7</v>
      </c>
      <c r="J118" s="233" t="s">
        <v>8</v>
      </c>
      <c r="K118" s="233" t="s">
        <v>9</v>
      </c>
      <c r="L118" s="233" t="s">
        <v>10</v>
      </c>
      <c r="M118" s="233" t="s">
        <v>11</v>
      </c>
      <c r="N118" s="233" t="s">
        <v>12</v>
      </c>
      <c r="O118" s="233" t="s">
        <v>13</v>
      </c>
      <c r="P118" s="233"/>
    </row>
    <row r="119" spans="1:17" s="102" customFormat="1" ht="15.75" hidden="1" x14ac:dyDescent="0.2">
      <c r="A119" s="224"/>
      <c r="C119" s="233"/>
      <c r="D119" s="233">
        <v>3</v>
      </c>
      <c r="E119" s="233">
        <v>4</v>
      </c>
      <c r="F119" s="233">
        <v>5</v>
      </c>
      <c r="G119" s="233">
        <v>6</v>
      </c>
      <c r="H119" s="233">
        <v>7</v>
      </c>
      <c r="I119" s="233">
        <v>8</v>
      </c>
      <c r="J119" s="233">
        <v>9</v>
      </c>
      <c r="K119" s="233">
        <v>10</v>
      </c>
      <c r="L119" s="233">
        <v>11</v>
      </c>
      <c r="M119" s="233">
        <v>12</v>
      </c>
      <c r="N119" s="233">
        <v>13</v>
      </c>
      <c r="O119" s="233">
        <v>14</v>
      </c>
      <c r="P119" s="233"/>
    </row>
    <row r="120" spans="1:17" s="102" customFormat="1" hidden="1" x14ac:dyDescent="0.2">
      <c r="A120" s="224"/>
      <c r="B120" s="180">
        <v>29992</v>
      </c>
      <c r="C120" s="234">
        <f ca="1">'COPY TABLE'!B17</f>
        <v>23344</v>
      </c>
      <c r="D120" s="234">
        <f ca="1">'COPY TABLE'!C17</f>
        <v>23507</v>
      </c>
      <c r="E120" s="234">
        <f ca="1">'COPY TABLE'!D17</f>
        <v>23670</v>
      </c>
      <c r="F120" s="234">
        <f ca="1">'COPY TABLE'!E17</f>
        <v>23832</v>
      </c>
      <c r="G120" s="234">
        <f ca="1">'COPY TABLE'!F17</f>
        <v>23996</v>
      </c>
      <c r="H120" s="234">
        <f ca="1">'COPY TABLE'!G17</f>
        <v>24160</v>
      </c>
      <c r="I120" s="234">
        <f ca="1">'COPY TABLE'!H17</f>
        <v>24324</v>
      </c>
      <c r="J120" s="234">
        <f ca="1">'COPY TABLE'!I17</f>
        <v>24489</v>
      </c>
      <c r="K120" s="234">
        <f ca="1">'COPY TABLE'!J17</f>
        <v>24654</v>
      </c>
      <c r="L120" s="234">
        <f ca="1">'COPY TABLE'!K17</f>
        <v>24820</v>
      </c>
      <c r="M120" s="234">
        <f ca="1">'COPY TABLE'!L17</f>
        <v>24988</v>
      </c>
      <c r="N120" s="234">
        <f ca="1">'COPY TABLE'!M17</f>
        <v>25156</v>
      </c>
      <c r="O120" s="234">
        <f ca="1">'COPY TABLE'!N17</f>
        <v>25325</v>
      </c>
      <c r="P120" s="102">
        <v>21617</v>
      </c>
    </row>
    <row r="121" spans="1:17" s="102" customFormat="1" hidden="1" x14ac:dyDescent="0.2">
      <c r="A121" s="224"/>
      <c r="B121" s="180">
        <v>30326</v>
      </c>
      <c r="C121" s="234">
        <f ca="1">'COPY TABLE'!B18</f>
        <v>20846</v>
      </c>
      <c r="D121" s="234">
        <f ca="1">'COPY TABLE'!C18</f>
        <v>20992</v>
      </c>
      <c r="E121" s="234">
        <f ca="1">'COPY TABLE'!D18</f>
        <v>21138</v>
      </c>
      <c r="F121" s="234">
        <f ca="1">'COPY TABLE'!E18</f>
        <v>21284</v>
      </c>
      <c r="G121" s="234">
        <f ca="1">'COPY TABLE'!F18</f>
        <v>21432</v>
      </c>
      <c r="H121" s="234">
        <f ca="1">'COPY TABLE'!G18</f>
        <v>21579</v>
      </c>
      <c r="I121" s="234">
        <f ca="1">'COPY TABLE'!H18</f>
        <v>21726</v>
      </c>
      <c r="J121" s="234">
        <f ca="1">'COPY TABLE'!I18</f>
        <v>21874</v>
      </c>
      <c r="K121" s="234">
        <f ca="1">'COPY TABLE'!J18</f>
        <v>22022</v>
      </c>
      <c r="L121" s="234">
        <f ca="1">'COPY TABLE'!K18</f>
        <v>22171</v>
      </c>
      <c r="M121" s="234">
        <f ca="1">'COPY TABLE'!L18</f>
        <v>22322</v>
      </c>
      <c r="N121" s="234">
        <f ca="1">'COPY TABLE'!M18</f>
        <v>22473</v>
      </c>
      <c r="O121" s="234">
        <f ca="1">'COPY TABLE'!N18</f>
        <v>22624</v>
      </c>
      <c r="P121" s="102">
        <v>19695</v>
      </c>
    </row>
    <row r="122" spans="1:17" s="102" customFormat="1" hidden="1" x14ac:dyDescent="0.2">
      <c r="A122" s="224"/>
      <c r="B122" s="180">
        <v>30691</v>
      </c>
      <c r="C122" s="234">
        <f ca="1">'COPY TABLE'!B19</f>
        <v>18619</v>
      </c>
      <c r="D122" s="234">
        <f ca="1">'COPY TABLE'!C19</f>
        <v>18750</v>
      </c>
      <c r="E122" s="234">
        <f ca="1">'COPY TABLE'!D19</f>
        <v>18881</v>
      </c>
      <c r="F122" s="234">
        <f ca="1">'COPY TABLE'!E19</f>
        <v>19012</v>
      </c>
      <c r="G122" s="234">
        <f ca="1">'COPY TABLE'!F19</f>
        <v>19144</v>
      </c>
      <c r="H122" s="234">
        <f ca="1">'COPY TABLE'!G19</f>
        <v>19277</v>
      </c>
      <c r="I122" s="234">
        <f ca="1">'COPY TABLE'!H19</f>
        <v>19409</v>
      </c>
      <c r="J122" s="234">
        <f ca="1">'COPY TABLE'!I19</f>
        <v>19542</v>
      </c>
      <c r="K122" s="234">
        <f ca="1">'COPY TABLE'!J19</f>
        <v>19675</v>
      </c>
      <c r="L122" s="234">
        <f ca="1">'COPY TABLE'!K19</f>
        <v>19808</v>
      </c>
      <c r="M122" s="234">
        <f ca="1">'COPY TABLE'!L19</f>
        <v>19944</v>
      </c>
      <c r="N122" s="234">
        <f ca="1">'COPY TABLE'!M19</f>
        <v>20080</v>
      </c>
      <c r="O122" s="234">
        <f ca="1">'COPY TABLE'!N19</f>
        <v>20216</v>
      </c>
      <c r="P122" s="102">
        <v>17971</v>
      </c>
    </row>
    <row r="123" spans="1:17" s="102" customFormat="1" hidden="1" x14ac:dyDescent="0.2">
      <c r="A123" s="224"/>
      <c r="B123" s="180">
        <v>31057</v>
      </c>
      <c r="C123" s="234">
        <f ca="1">'COPY TABLE'!B20</f>
        <v>16599</v>
      </c>
      <c r="D123" s="234">
        <f ca="1">'COPY TABLE'!C20</f>
        <v>16717</v>
      </c>
      <c r="E123" s="234">
        <f ca="1">'COPY TABLE'!D20</f>
        <v>16834</v>
      </c>
      <c r="F123" s="234">
        <f ca="1">'COPY TABLE'!E20</f>
        <v>16952</v>
      </c>
      <c r="G123" s="234">
        <f ca="1">'COPY TABLE'!F20</f>
        <v>17071</v>
      </c>
      <c r="H123" s="234">
        <f ca="1">'COPY TABLE'!G20</f>
        <v>17189</v>
      </c>
      <c r="I123" s="234">
        <f ca="1">'COPY TABLE'!H20</f>
        <v>17308</v>
      </c>
      <c r="J123" s="234">
        <f ca="1">'COPY TABLE'!I20</f>
        <v>17428</v>
      </c>
      <c r="K123" s="234">
        <f ca="1">'COPY TABLE'!J20</f>
        <v>17547</v>
      </c>
      <c r="L123" s="234">
        <f ca="1">'COPY TABLE'!K20</f>
        <v>17667</v>
      </c>
      <c r="M123" s="234">
        <f ca="1">'COPY TABLE'!L20</f>
        <v>17789</v>
      </c>
      <c r="N123" s="234">
        <f ca="1">'COPY TABLE'!M20</f>
        <v>17911</v>
      </c>
      <c r="O123" s="234">
        <f ca="1">'COPY TABLE'!N20</f>
        <v>18032</v>
      </c>
      <c r="P123" s="102">
        <v>16418</v>
      </c>
    </row>
    <row r="124" spans="1:17" s="102" customFormat="1" hidden="1" x14ac:dyDescent="0.2">
      <c r="A124" s="224"/>
      <c r="B124" s="180">
        <v>31422</v>
      </c>
      <c r="C124" s="234">
        <f ca="1">'COPY TABLE'!B21</f>
        <v>14795</v>
      </c>
      <c r="D124" s="234">
        <f ca="1">'COPY TABLE'!C21</f>
        <v>14901</v>
      </c>
      <c r="E124" s="234">
        <f ca="1">'COPY TABLE'!D21</f>
        <v>15007</v>
      </c>
      <c r="F124" s="234">
        <f ca="1">'COPY TABLE'!E21</f>
        <v>15112</v>
      </c>
      <c r="G124" s="234">
        <f ca="1">'COPY TABLE'!F21</f>
        <v>15219</v>
      </c>
      <c r="H124" s="234">
        <f ca="1">'COPY TABLE'!G21</f>
        <v>15325</v>
      </c>
      <c r="I124" s="234">
        <f ca="1">'COPY TABLE'!H21</f>
        <v>15432</v>
      </c>
      <c r="J124" s="234">
        <f ca="1">'COPY TABLE'!I21</f>
        <v>15539</v>
      </c>
      <c r="K124" s="234">
        <f ca="1">'COPY TABLE'!J21</f>
        <v>15647</v>
      </c>
      <c r="L124" s="234">
        <f ca="1">'COPY TABLE'!K21</f>
        <v>15754</v>
      </c>
      <c r="M124" s="234">
        <f ca="1">'COPY TABLE'!L21</f>
        <v>15863</v>
      </c>
      <c r="N124" s="234">
        <f ca="1">'COPY TABLE'!M21</f>
        <v>15973</v>
      </c>
      <c r="O124" s="234">
        <f ca="1">'COPY TABLE'!N21</f>
        <v>16082</v>
      </c>
      <c r="P124" s="102">
        <v>15010</v>
      </c>
    </row>
    <row r="125" spans="1:17" s="102" customFormat="1" hidden="1" x14ac:dyDescent="0.2">
      <c r="A125" s="224"/>
      <c r="B125" s="180">
        <v>31787</v>
      </c>
      <c r="C125" s="234">
        <f ca="1">'COPY TABLE'!B22</f>
        <v>13177</v>
      </c>
      <c r="D125" s="234">
        <f ca="1">'COPY TABLE'!C22</f>
        <v>13272</v>
      </c>
      <c r="E125" s="234">
        <f ca="1">'COPY TABLE'!D22</f>
        <v>13367</v>
      </c>
      <c r="F125" s="234">
        <f ca="1">'COPY TABLE'!E22</f>
        <v>13462</v>
      </c>
      <c r="G125" s="234">
        <f ca="1">'COPY TABLE'!F22</f>
        <v>13557</v>
      </c>
      <c r="H125" s="234">
        <f ca="1">'COPY TABLE'!G22</f>
        <v>13653</v>
      </c>
      <c r="I125" s="234">
        <f ca="1">'COPY TABLE'!H22</f>
        <v>13749</v>
      </c>
      <c r="J125" s="234">
        <f ca="1">'COPY TABLE'!I22</f>
        <v>13845</v>
      </c>
      <c r="K125" s="234">
        <f ca="1">'COPY TABLE'!J22</f>
        <v>13941</v>
      </c>
      <c r="L125" s="234">
        <f ca="1">'COPY TABLE'!K22</f>
        <v>14038</v>
      </c>
      <c r="M125" s="234">
        <f ca="1">'COPY TABLE'!L22</f>
        <v>14136</v>
      </c>
      <c r="N125" s="234">
        <f ca="1">'COPY TABLE'!M22</f>
        <v>14234</v>
      </c>
      <c r="O125" s="234">
        <f ca="1">'COPY TABLE'!N22</f>
        <v>14333</v>
      </c>
      <c r="P125" s="234">
        <v>13785</v>
      </c>
    </row>
    <row r="126" spans="1:17" s="102" customFormat="1" hidden="1" x14ac:dyDescent="0.2">
      <c r="A126" s="224"/>
      <c r="B126" s="180">
        <v>32152</v>
      </c>
      <c r="C126" s="234">
        <f ca="1">'COPY TABLE'!B23</f>
        <v>11744</v>
      </c>
      <c r="D126" s="234">
        <f ca="1">'COPY TABLE'!C23</f>
        <v>11829</v>
      </c>
      <c r="E126" s="234">
        <f ca="1">'COPY TABLE'!D23</f>
        <v>11914</v>
      </c>
      <c r="F126" s="234">
        <f ca="1">'COPY TABLE'!E23</f>
        <v>12000</v>
      </c>
      <c r="G126" s="234">
        <f ca="1">'COPY TABLE'!F23</f>
        <v>12086</v>
      </c>
      <c r="H126" s="234">
        <f ca="1">'COPY TABLE'!G23</f>
        <v>12172</v>
      </c>
      <c r="I126" s="234">
        <f ca="1">'COPY TABLE'!H23</f>
        <v>12258</v>
      </c>
      <c r="J126" s="234">
        <f ca="1">'COPY TABLE'!I23</f>
        <v>12344</v>
      </c>
      <c r="K126" s="234">
        <f ca="1">'COPY TABLE'!J23</f>
        <v>12431</v>
      </c>
      <c r="L126" s="234">
        <f ca="1">'COPY TABLE'!K23</f>
        <v>12518</v>
      </c>
      <c r="M126" s="234">
        <f ca="1">'COPY TABLE'!L23</f>
        <v>12606</v>
      </c>
      <c r="N126" s="234">
        <f ca="1">'COPY TABLE'!M23</f>
        <v>12695</v>
      </c>
      <c r="O126" s="234">
        <f ca="1">'COPY TABLE'!N23</f>
        <v>12783</v>
      </c>
      <c r="P126" s="102">
        <v>12888</v>
      </c>
    </row>
    <row r="127" spans="1:17" s="102" customFormat="1" hidden="1" x14ac:dyDescent="0.2">
      <c r="A127" s="224"/>
      <c r="B127" s="180">
        <v>32518</v>
      </c>
      <c r="C127" s="234">
        <f ca="1">'COPY TABLE'!B24</f>
        <v>10437</v>
      </c>
      <c r="D127" s="234">
        <f ca="1">'COPY TABLE'!C24</f>
        <v>10513</v>
      </c>
      <c r="E127" s="234">
        <f ca="1">'COPY TABLE'!D24</f>
        <v>10590</v>
      </c>
      <c r="F127" s="234">
        <f ca="1">'COPY TABLE'!E24</f>
        <v>10667</v>
      </c>
      <c r="G127" s="234">
        <f ca="1">'COPY TABLE'!F24</f>
        <v>10744</v>
      </c>
      <c r="H127" s="234">
        <f ca="1">'COPY TABLE'!G24</f>
        <v>10821</v>
      </c>
      <c r="I127" s="234">
        <f ca="1">'COPY TABLE'!H24</f>
        <v>10899</v>
      </c>
      <c r="J127" s="234">
        <f ca="1">'COPY TABLE'!I24</f>
        <v>10976</v>
      </c>
      <c r="K127" s="234">
        <f ca="1">'COPY TABLE'!J24</f>
        <v>11054</v>
      </c>
      <c r="L127" s="234">
        <f ca="1">'COPY TABLE'!K24</f>
        <v>11132</v>
      </c>
      <c r="M127" s="234">
        <f ca="1">'COPY TABLE'!L24</f>
        <v>11212</v>
      </c>
      <c r="N127" s="234">
        <f ca="1">'COPY TABLE'!M24</f>
        <v>11291</v>
      </c>
      <c r="O127" s="234">
        <f ca="1">'COPY TABLE'!N24</f>
        <v>11370</v>
      </c>
      <c r="P127" s="102">
        <v>11660</v>
      </c>
    </row>
    <row r="128" spans="1:17" s="102" customFormat="1" hidden="1" x14ac:dyDescent="0.2">
      <c r="A128" s="224"/>
      <c r="B128" s="180">
        <v>32874</v>
      </c>
      <c r="C128" s="234">
        <f ca="1">'COPY TABLE'!B25</f>
        <v>10131</v>
      </c>
      <c r="D128" s="234">
        <f ca="1">'COPY TABLE'!C25</f>
        <v>10205</v>
      </c>
      <c r="E128" s="234">
        <f ca="1">'COPY TABLE'!D25</f>
        <v>10280</v>
      </c>
      <c r="F128" s="234">
        <f ca="1">'COPY TABLE'!E25</f>
        <v>10354</v>
      </c>
      <c r="G128" s="234">
        <f ca="1">'COPY TABLE'!F25</f>
        <v>10430</v>
      </c>
      <c r="H128" s="234">
        <f ca="1">'COPY TABLE'!G25</f>
        <v>10505</v>
      </c>
      <c r="I128" s="234">
        <f ca="1">'COPY TABLE'!H25</f>
        <v>10580</v>
      </c>
      <c r="J128" s="234">
        <f ca="1">'COPY TABLE'!I25</f>
        <v>10656</v>
      </c>
      <c r="K128" s="234">
        <f ca="1">'COPY TABLE'!J25</f>
        <v>10732</v>
      </c>
      <c r="L128" s="234">
        <f ca="1">'COPY TABLE'!K25</f>
        <v>10807</v>
      </c>
      <c r="M128" s="234">
        <f ca="1">'COPY TABLE'!L25</f>
        <v>10885</v>
      </c>
      <c r="N128" s="234">
        <f ca="1">'COPY TABLE'!M25</f>
        <v>10962</v>
      </c>
      <c r="O128" s="234">
        <f ca="1">'COPY TABLE'!N25</f>
        <v>11039</v>
      </c>
      <c r="P128" s="102">
        <v>11430</v>
      </c>
    </row>
    <row r="129" spans="1:16" s="102" customFormat="1" hidden="1" x14ac:dyDescent="0.2">
      <c r="A129" s="224"/>
      <c r="B129" s="180">
        <v>33239</v>
      </c>
      <c r="C129" s="234">
        <f ca="1">'COPY TABLE'!B26</f>
        <v>9009</v>
      </c>
      <c r="D129" s="234">
        <f ca="1">'COPY TABLE'!C26</f>
        <v>9076</v>
      </c>
      <c r="E129" s="234">
        <f ca="1">'COPY TABLE'!D26</f>
        <v>9143</v>
      </c>
      <c r="F129" s="234">
        <f ca="1">'COPY TABLE'!E26</f>
        <v>9210</v>
      </c>
      <c r="G129" s="234">
        <f ca="1">'COPY TABLE'!F26</f>
        <v>9278</v>
      </c>
      <c r="H129" s="234">
        <f ca="1">'COPY TABLE'!G26</f>
        <v>9346</v>
      </c>
      <c r="I129" s="234">
        <f ca="1">'COPY TABLE'!H26</f>
        <v>9414</v>
      </c>
      <c r="J129" s="234">
        <f ca="1">'COPY TABLE'!I26</f>
        <v>9482</v>
      </c>
      <c r="K129" s="234">
        <f ca="1">'COPY TABLE'!J26</f>
        <v>9550</v>
      </c>
      <c r="L129" s="234">
        <f ca="1">'COPY TABLE'!K26</f>
        <v>9618</v>
      </c>
      <c r="M129" s="234">
        <f ca="1">'COPY TABLE'!L26</f>
        <v>9688</v>
      </c>
      <c r="N129" s="234">
        <f ca="1">'COPY TABLE'!M26</f>
        <v>9757</v>
      </c>
      <c r="O129" s="234">
        <f ca="1">'COPY TABLE'!N26</f>
        <v>9827</v>
      </c>
      <c r="P129" s="102">
        <v>10129</v>
      </c>
    </row>
    <row r="130" spans="1:16" s="102" customFormat="1" hidden="1" x14ac:dyDescent="0.2">
      <c r="A130" s="224"/>
      <c r="B130" s="180">
        <v>33604</v>
      </c>
      <c r="C130" s="234">
        <f ca="1">'COPY TABLE'!B27</f>
        <v>8006</v>
      </c>
      <c r="D130" s="234">
        <f ca="1">'COPY TABLE'!C27</f>
        <v>8067</v>
      </c>
      <c r="E130" s="234">
        <f ca="1">'COPY TABLE'!D27</f>
        <v>8127</v>
      </c>
      <c r="F130" s="234">
        <f ca="1">'COPY TABLE'!E27</f>
        <v>8188</v>
      </c>
      <c r="G130" s="234">
        <f ca="1">'COPY TABLE'!F27</f>
        <v>8249</v>
      </c>
      <c r="H130" s="234">
        <f ca="1">'COPY TABLE'!G27</f>
        <v>8310</v>
      </c>
      <c r="I130" s="234">
        <f ca="1">'COPY TABLE'!H27</f>
        <v>8371</v>
      </c>
      <c r="J130" s="234">
        <f ca="1">'COPY TABLE'!I27</f>
        <v>8432</v>
      </c>
      <c r="K130" s="234">
        <f ca="1">'COPY TABLE'!J27</f>
        <v>8493</v>
      </c>
      <c r="L130" s="234">
        <f ca="1">'COPY TABLE'!K27</f>
        <v>8555</v>
      </c>
      <c r="M130" s="234">
        <f ca="1">'COPY TABLE'!L27</f>
        <v>8618</v>
      </c>
      <c r="N130" s="234">
        <f ca="1">'COPY TABLE'!M27</f>
        <v>8680</v>
      </c>
      <c r="O130" s="234">
        <f ca="1">'COPY TABLE'!N27</f>
        <v>8743</v>
      </c>
      <c r="P130" s="102">
        <v>8971</v>
      </c>
    </row>
    <row r="131" spans="1:16" s="102" customFormat="1" hidden="1" x14ac:dyDescent="0.2">
      <c r="A131" s="224"/>
      <c r="B131" s="180">
        <v>33970</v>
      </c>
      <c r="C131" s="234">
        <f ca="1">'COPY TABLE'!B28</f>
        <v>7126</v>
      </c>
      <c r="D131" s="234">
        <f ca="1">'COPY TABLE'!C28</f>
        <v>7180</v>
      </c>
      <c r="E131" s="234">
        <f ca="1">'COPY TABLE'!D28</f>
        <v>7235</v>
      </c>
      <c r="F131" s="234">
        <f ca="1">'COPY TABLE'!E28</f>
        <v>7290</v>
      </c>
      <c r="G131" s="234">
        <f ca="1">'COPY TABLE'!F28</f>
        <v>7344</v>
      </c>
      <c r="H131" s="234">
        <f ca="1">'COPY TABLE'!G28</f>
        <v>7400</v>
      </c>
      <c r="I131" s="234">
        <f ca="1">'COPY TABLE'!H28</f>
        <v>7455</v>
      </c>
      <c r="J131" s="234">
        <f ca="1">'COPY TABLE'!I28</f>
        <v>7510</v>
      </c>
      <c r="K131" s="234">
        <f ca="1">'COPY TABLE'!J28</f>
        <v>7566</v>
      </c>
      <c r="L131" s="234">
        <f ca="1">'COPY TABLE'!K28</f>
        <v>7621</v>
      </c>
      <c r="M131" s="234">
        <f ca="1">'COPY TABLE'!L28</f>
        <v>7678</v>
      </c>
      <c r="N131" s="234">
        <f ca="1">'COPY TABLE'!M28</f>
        <v>7734</v>
      </c>
      <c r="O131" s="234">
        <f ca="1">'COPY TABLE'!N28</f>
        <v>7791</v>
      </c>
      <c r="P131" s="102">
        <v>7938</v>
      </c>
    </row>
    <row r="132" spans="1:16" s="102" customFormat="1" hidden="1" x14ac:dyDescent="0.2">
      <c r="A132" s="224"/>
      <c r="B132" s="180">
        <v>34335</v>
      </c>
      <c r="C132" s="234">
        <f ca="1">'COPY TABLE'!B29</f>
        <v>6332</v>
      </c>
      <c r="D132" s="234">
        <f ca="1">'COPY TABLE'!C29</f>
        <v>6382</v>
      </c>
      <c r="E132" s="234">
        <f ca="1">'COPY TABLE'!D29</f>
        <v>6431</v>
      </c>
      <c r="F132" s="234">
        <f ca="1">'COPY TABLE'!E29</f>
        <v>6480</v>
      </c>
      <c r="G132" s="234">
        <f ca="1">'COPY TABLE'!F29</f>
        <v>6530</v>
      </c>
      <c r="H132" s="234">
        <f ca="1">'COPY TABLE'!G29</f>
        <v>6580</v>
      </c>
      <c r="I132" s="234">
        <f ca="1">'COPY TABLE'!H29</f>
        <v>6629</v>
      </c>
      <c r="J132" s="234">
        <f ca="1">'COPY TABLE'!I29</f>
        <v>6679</v>
      </c>
      <c r="K132" s="234">
        <f ca="1">'COPY TABLE'!J29</f>
        <v>6730</v>
      </c>
      <c r="L132" s="234">
        <f ca="1">'COPY TABLE'!K29</f>
        <v>6780</v>
      </c>
      <c r="M132" s="234">
        <f ca="1">'COPY TABLE'!L29</f>
        <v>6831</v>
      </c>
      <c r="N132" s="234">
        <f ca="1">'COPY TABLE'!M29</f>
        <v>6882</v>
      </c>
      <c r="O132" s="234">
        <f ca="1">'COPY TABLE'!N29</f>
        <v>6933</v>
      </c>
      <c r="P132" s="102">
        <v>7022</v>
      </c>
    </row>
    <row r="133" spans="1:16" s="102" customFormat="1" hidden="1" x14ac:dyDescent="0.2">
      <c r="A133" s="224"/>
      <c r="B133" s="180">
        <v>34700</v>
      </c>
      <c r="C133" s="234">
        <f ca="1">'COPY TABLE'!B30</f>
        <v>5637</v>
      </c>
      <c r="D133" s="234">
        <f ca="1">'COPY TABLE'!C30</f>
        <v>5682</v>
      </c>
      <c r="E133" s="234">
        <f ca="1">'COPY TABLE'!D30</f>
        <v>5726</v>
      </c>
      <c r="F133" s="234">
        <f ca="1">'COPY TABLE'!E30</f>
        <v>5771</v>
      </c>
      <c r="G133" s="234">
        <f ca="1">'COPY TABLE'!F30</f>
        <v>5816</v>
      </c>
      <c r="H133" s="234">
        <f ca="1">'COPY TABLE'!G30</f>
        <v>5861</v>
      </c>
      <c r="I133" s="234">
        <f ca="1">'COPY TABLE'!H30</f>
        <v>5906</v>
      </c>
      <c r="J133" s="234">
        <f ca="1">'COPY TABLE'!I30</f>
        <v>5951</v>
      </c>
      <c r="K133" s="234">
        <f ca="1">'COPY TABLE'!J30</f>
        <v>5997</v>
      </c>
      <c r="L133" s="234">
        <f ca="1">'COPY TABLE'!K30</f>
        <v>6042</v>
      </c>
      <c r="M133" s="234">
        <f ca="1">'COPY TABLE'!L30</f>
        <v>6089</v>
      </c>
      <c r="N133" s="234">
        <f ca="1">'COPY TABLE'!M30</f>
        <v>6135</v>
      </c>
      <c r="O133" s="234">
        <f ca="1">'COPY TABLE'!N30</f>
        <v>6181</v>
      </c>
      <c r="P133" s="102">
        <v>6209</v>
      </c>
    </row>
    <row r="134" spans="1:16" s="102" customFormat="1" hidden="1" x14ac:dyDescent="0.2">
      <c r="A134" s="224"/>
      <c r="B134" s="180">
        <v>35065</v>
      </c>
      <c r="C134" s="234">
        <f ca="1">'COPY TABLE'!B31</f>
        <v>5016</v>
      </c>
      <c r="D134" s="234">
        <f ca="1">'COPY TABLE'!C31</f>
        <v>5056</v>
      </c>
      <c r="E134" s="234">
        <f ca="1">'COPY TABLE'!D31</f>
        <v>5097</v>
      </c>
      <c r="F134" s="234">
        <f ca="1">'COPY TABLE'!E31</f>
        <v>5137</v>
      </c>
      <c r="G134" s="234">
        <f ca="1">'COPY TABLE'!F31</f>
        <v>5178</v>
      </c>
      <c r="H134" s="234">
        <f ca="1">'COPY TABLE'!G31</f>
        <v>5219</v>
      </c>
      <c r="I134" s="234">
        <f ca="1">'COPY TABLE'!H31</f>
        <v>5260</v>
      </c>
      <c r="J134" s="234">
        <f ca="1">'COPY TABLE'!I31</f>
        <v>5301</v>
      </c>
      <c r="K134" s="234">
        <f ca="1">'COPY TABLE'!J31</f>
        <v>5342</v>
      </c>
      <c r="L134" s="234">
        <f ca="1">'COPY TABLE'!K31</f>
        <v>5384</v>
      </c>
      <c r="M134" s="234">
        <f ca="1">'COPY TABLE'!L31</f>
        <v>5426</v>
      </c>
      <c r="N134" s="234">
        <f ca="1">'COPY TABLE'!M31</f>
        <v>5468</v>
      </c>
      <c r="O134" s="234">
        <f ca="1">'COPY TABLE'!N31</f>
        <v>5510</v>
      </c>
      <c r="P134" s="102">
        <v>5490</v>
      </c>
    </row>
    <row r="135" spans="1:16" s="102" customFormat="1" hidden="1" x14ac:dyDescent="0.2">
      <c r="A135" s="224"/>
      <c r="B135" s="180">
        <v>35431</v>
      </c>
      <c r="C135" s="234">
        <f ca="1">'COPY TABLE'!B32</f>
        <v>4458</v>
      </c>
      <c r="D135" s="234">
        <f ca="1">'COPY TABLE'!C32</f>
        <v>4495</v>
      </c>
      <c r="E135" s="234">
        <f ca="1">'COPY TABLE'!D32</f>
        <v>4531</v>
      </c>
      <c r="F135" s="234">
        <f ca="1">'COPY TABLE'!E32</f>
        <v>4568</v>
      </c>
      <c r="G135" s="234">
        <f ca="1">'COPY TABLE'!F32</f>
        <v>4605</v>
      </c>
      <c r="H135" s="234">
        <f ca="1">'COPY TABLE'!G32</f>
        <v>4642</v>
      </c>
      <c r="I135" s="234">
        <f ca="1">'COPY TABLE'!H32</f>
        <v>4679</v>
      </c>
      <c r="J135" s="234">
        <f ca="1">'COPY TABLE'!I32</f>
        <v>4717</v>
      </c>
      <c r="K135" s="234">
        <f ca="1">'COPY TABLE'!J32</f>
        <v>4754</v>
      </c>
      <c r="L135" s="234">
        <f ca="1">'COPY TABLE'!K32</f>
        <v>4792</v>
      </c>
      <c r="M135" s="234">
        <f ca="1">'COPY TABLE'!L32</f>
        <v>4830</v>
      </c>
      <c r="N135" s="234">
        <f ca="1">'COPY TABLE'!M32</f>
        <v>4868</v>
      </c>
      <c r="O135" s="234">
        <f ca="1">'COPY TABLE'!N32</f>
        <v>4906</v>
      </c>
      <c r="P135" s="102">
        <v>4842</v>
      </c>
    </row>
    <row r="136" spans="1:16" s="102" customFormat="1" hidden="1" x14ac:dyDescent="0.2">
      <c r="A136" s="224"/>
      <c r="B136" s="180">
        <v>35796</v>
      </c>
      <c r="C136" s="234">
        <f ca="1">'COPY TABLE'!B33</f>
        <v>3968</v>
      </c>
      <c r="D136" s="234">
        <f ca="1">'COPY TABLE'!C33</f>
        <v>4002</v>
      </c>
      <c r="E136" s="234">
        <f ca="1">'COPY TABLE'!D33</f>
        <v>4035</v>
      </c>
      <c r="F136" s="234">
        <f ca="1">'COPY TABLE'!E33</f>
        <v>4069</v>
      </c>
      <c r="G136" s="234">
        <f ca="1">'COPY TABLE'!F33</f>
        <v>4103</v>
      </c>
      <c r="H136" s="234">
        <f ca="1">'COPY TABLE'!G33</f>
        <v>4137</v>
      </c>
      <c r="I136" s="234">
        <f ca="1">'COPY TABLE'!H33</f>
        <v>4170</v>
      </c>
      <c r="J136" s="234">
        <f ca="1">'COPY TABLE'!I33</f>
        <v>4205</v>
      </c>
      <c r="K136" s="234">
        <f ca="1">'COPY TABLE'!J33</f>
        <v>4239</v>
      </c>
      <c r="L136" s="234">
        <f ca="1">'COPY TABLE'!K33</f>
        <v>4273</v>
      </c>
      <c r="M136" s="234">
        <f ca="1">'COPY TABLE'!L33</f>
        <v>4308</v>
      </c>
      <c r="N136" s="234">
        <f ca="1">'COPY TABLE'!M33</f>
        <v>4343</v>
      </c>
      <c r="O136" s="234">
        <f ca="1">'COPY TABLE'!N33</f>
        <v>4377</v>
      </c>
      <c r="P136" s="102">
        <v>4271</v>
      </c>
    </row>
    <row r="137" spans="1:16" s="102" customFormat="1" hidden="1" x14ac:dyDescent="0.2">
      <c r="A137" s="224"/>
      <c r="B137" s="180">
        <v>36161</v>
      </c>
      <c r="C137" s="234">
        <f ca="1">'COPY TABLE'!B34</f>
        <v>3530</v>
      </c>
      <c r="D137" s="234">
        <f ca="1">'COPY TABLE'!C34</f>
        <v>3561</v>
      </c>
      <c r="E137" s="234">
        <f ca="1">'COPY TABLE'!D34</f>
        <v>3591</v>
      </c>
      <c r="F137" s="234">
        <f ca="1">'COPY TABLE'!E34</f>
        <v>3622</v>
      </c>
      <c r="G137" s="234">
        <f ca="1">'COPY TABLE'!F34</f>
        <v>3653</v>
      </c>
      <c r="H137" s="234">
        <f ca="1">'COPY TABLE'!G34</f>
        <v>3684</v>
      </c>
      <c r="I137" s="234">
        <f ca="1">'COPY TABLE'!H34</f>
        <v>3715</v>
      </c>
      <c r="J137" s="234">
        <f ca="1">'COPY TABLE'!I34</f>
        <v>3746</v>
      </c>
      <c r="K137" s="234">
        <f ca="1">'COPY TABLE'!J34</f>
        <v>3777</v>
      </c>
      <c r="L137" s="234">
        <f ca="1">'COPY TABLE'!K34</f>
        <v>3808</v>
      </c>
      <c r="M137" s="234">
        <f ca="1">'COPY TABLE'!L34</f>
        <v>3840</v>
      </c>
      <c r="N137" s="234">
        <f ca="1">'COPY TABLE'!M34</f>
        <v>3872</v>
      </c>
      <c r="O137" s="234">
        <f ca="1">'COPY TABLE'!N34</f>
        <v>3904</v>
      </c>
      <c r="P137" s="102">
        <v>3767</v>
      </c>
    </row>
    <row r="138" spans="1:16" s="102" customFormat="1" hidden="1" x14ac:dyDescent="0.2">
      <c r="A138" s="224"/>
      <c r="B138" s="180">
        <v>36526</v>
      </c>
      <c r="C138" s="234">
        <f ca="1">'COPY TABLE'!B35</f>
        <v>3149</v>
      </c>
      <c r="D138" s="234">
        <f ca="1">'COPY TABLE'!C35</f>
        <v>3177</v>
      </c>
      <c r="E138" s="234">
        <f ca="1">'COPY TABLE'!D35</f>
        <v>3205</v>
      </c>
      <c r="F138" s="234">
        <f ca="1">'COPY TABLE'!E35</f>
        <v>3233</v>
      </c>
      <c r="G138" s="234">
        <f ca="1">'COPY TABLE'!F35</f>
        <v>3261</v>
      </c>
      <c r="H138" s="234">
        <f ca="1">'COPY TABLE'!G35</f>
        <v>3290</v>
      </c>
      <c r="I138" s="234">
        <f ca="1">'COPY TABLE'!H35</f>
        <v>3318</v>
      </c>
      <c r="J138" s="234">
        <f ca="1">'COPY TABLE'!I35</f>
        <v>3347</v>
      </c>
      <c r="K138" s="234">
        <f ca="1">'COPY TABLE'!J35</f>
        <v>3375</v>
      </c>
      <c r="L138" s="234">
        <f ca="1">'COPY TABLE'!K35</f>
        <v>3404</v>
      </c>
      <c r="M138" s="234">
        <f ca="1">'COPY TABLE'!L35</f>
        <v>3433</v>
      </c>
      <c r="N138" s="234">
        <f ca="1">'COPY TABLE'!M35</f>
        <v>3462</v>
      </c>
      <c r="O138" s="234">
        <f ca="1">'COPY TABLE'!N35</f>
        <v>3491</v>
      </c>
      <c r="P138" s="102">
        <v>3312</v>
      </c>
    </row>
    <row r="139" spans="1:16" s="102" customFormat="1" hidden="1" x14ac:dyDescent="0.2">
      <c r="A139" s="224"/>
      <c r="B139" s="180">
        <v>36892</v>
      </c>
      <c r="C139" s="234">
        <f ca="1">'COPY TABLE'!B36</f>
        <v>2801</v>
      </c>
      <c r="D139" s="234">
        <f ca="1">'COPY TABLE'!C36</f>
        <v>2827</v>
      </c>
      <c r="E139" s="234">
        <f ca="1">'COPY TABLE'!D36</f>
        <v>2853</v>
      </c>
      <c r="F139" s="234">
        <f ca="1">'COPY TABLE'!E36</f>
        <v>2878</v>
      </c>
      <c r="G139" s="234">
        <f ca="1">'COPY TABLE'!F36</f>
        <v>2904</v>
      </c>
      <c r="H139" s="234">
        <f ca="1">'COPY TABLE'!G36</f>
        <v>2930</v>
      </c>
      <c r="I139" s="234">
        <f ca="1">'COPY TABLE'!H36</f>
        <v>2956</v>
      </c>
      <c r="J139" s="234">
        <f ca="1">'COPY TABLE'!I36</f>
        <v>2983</v>
      </c>
      <c r="K139" s="234">
        <f ca="1">'COPY TABLE'!J36</f>
        <v>3009</v>
      </c>
      <c r="L139" s="234">
        <f ca="1">'COPY TABLE'!K36</f>
        <v>3035</v>
      </c>
      <c r="M139" s="234">
        <f ca="1">'COPY TABLE'!L36</f>
        <v>3062</v>
      </c>
      <c r="N139" s="234">
        <f ca="1">'COPY TABLE'!M36</f>
        <v>3089</v>
      </c>
      <c r="O139" s="234">
        <f ca="1">'COPY TABLE'!N36</f>
        <v>3115</v>
      </c>
      <c r="P139" s="102">
        <v>2915</v>
      </c>
    </row>
    <row r="140" spans="1:16" s="102" customFormat="1" hidden="1" x14ac:dyDescent="0.2">
      <c r="A140" s="224"/>
      <c r="B140" s="180">
        <v>37257</v>
      </c>
      <c r="C140" s="234">
        <f ca="1">'COPY TABLE'!B37</f>
        <v>2495</v>
      </c>
      <c r="D140" s="234">
        <f ca="1">'COPY TABLE'!C37</f>
        <v>2519</v>
      </c>
      <c r="E140" s="234">
        <f ca="1">'COPY TABLE'!D37</f>
        <v>2542</v>
      </c>
      <c r="F140" s="234">
        <f ca="1">'COPY TABLE'!E37</f>
        <v>2566</v>
      </c>
      <c r="G140" s="234">
        <f ca="1">'COPY TABLE'!F37</f>
        <v>2590</v>
      </c>
      <c r="H140" s="234">
        <f ca="1">'COPY TABLE'!G37</f>
        <v>2614</v>
      </c>
      <c r="I140" s="234">
        <f ca="1">'COPY TABLE'!H37</f>
        <v>2638</v>
      </c>
      <c r="J140" s="234">
        <f ca="1">'COPY TABLE'!I37</f>
        <v>2662</v>
      </c>
      <c r="K140" s="234">
        <f ca="1">'COPY TABLE'!J37</f>
        <v>2686</v>
      </c>
      <c r="L140" s="234">
        <f ca="1">'COPY TABLE'!K37</f>
        <v>2710</v>
      </c>
      <c r="M140" s="234">
        <f ca="1">'COPY TABLE'!L37</f>
        <v>2735</v>
      </c>
      <c r="N140" s="234">
        <f ca="1">'COPY TABLE'!M37</f>
        <v>2760</v>
      </c>
      <c r="O140" s="234">
        <f ca="1">'COPY TABLE'!N37</f>
        <v>2784</v>
      </c>
      <c r="P140" s="102">
        <v>2561</v>
      </c>
    </row>
    <row r="141" spans="1:16" s="102" customFormat="1" hidden="1" x14ac:dyDescent="0.2">
      <c r="A141" s="224"/>
      <c r="B141" s="180">
        <v>37622</v>
      </c>
      <c r="C141" s="234">
        <f ca="1">'COPY TABLE'!B38</f>
        <v>2215</v>
      </c>
      <c r="D141" s="234">
        <f ca="1">'COPY TABLE'!C38</f>
        <v>2237</v>
      </c>
      <c r="E141" s="234">
        <f ca="1">'COPY TABLE'!D38</f>
        <v>2258</v>
      </c>
      <c r="F141" s="234">
        <f ca="1">'COPY TABLE'!E38</f>
        <v>2280</v>
      </c>
      <c r="G141" s="234">
        <f ca="1">'COPY TABLE'!F38</f>
        <v>2302</v>
      </c>
      <c r="H141" s="234">
        <f ca="1">'COPY TABLE'!G38</f>
        <v>2324</v>
      </c>
      <c r="I141" s="234">
        <f ca="1">'COPY TABLE'!H38</f>
        <v>2346</v>
      </c>
      <c r="J141" s="234">
        <f ca="1">'COPY TABLE'!I38</f>
        <v>2369</v>
      </c>
      <c r="K141" s="234">
        <f ca="1">'COPY TABLE'!J38</f>
        <v>2391</v>
      </c>
      <c r="L141" s="234">
        <f ca="1">'COPY TABLE'!K38</f>
        <v>2413</v>
      </c>
      <c r="M141" s="234">
        <f ca="1">'COPY TABLE'!L38</f>
        <v>2436</v>
      </c>
      <c r="N141" s="234">
        <f ca="1">'COPY TABLE'!M38</f>
        <v>2459</v>
      </c>
      <c r="O141" s="234">
        <f ca="1">'COPY TABLE'!N38</f>
        <v>2482</v>
      </c>
      <c r="P141" s="102">
        <v>2235</v>
      </c>
    </row>
    <row r="142" spans="1:16" s="102" customFormat="1" hidden="1" x14ac:dyDescent="0.2">
      <c r="A142" s="224"/>
      <c r="B142" s="180">
        <v>37987</v>
      </c>
      <c r="C142" s="234">
        <f ca="1">'COPY TABLE'!B39</f>
        <v>1961</v>
      </c>
      <c r="D142" s="234">
        <f ca="1">'COPY TABLE'!C39</f>
        <v>1981</v>
      </c>
      <c r="E142" s="234">
        <f ca="1">'COPY TABLE'!D39</f>
        <v>2001</v>
      </c>
      <c r="F142" s="234">
        <f ca="1">'COPY TABLE'!E39</f>
        <v>2021</v>
      </c>
      <c r="G142" s="234">
        <f ca="1">'COPY TABLE'!F39</f>
        <v>2042</v>
      </c>
      <c r="H142" s="234">
        <f ca="1">'COPY TABLE'!G39</f>
        <v>2062</v>
      </c>
      <c r="I142" s="234">
        <f ca="1">'COPY TABLE'!H39</f>
        <v>2082</v>
      </c>
      <c r="J142" s="234">
        <f ca="1">'COPY TABLE'!I39</f>
        <v>2103</v>
      </c>
      <c r="K142" s="234">
        <f ca="1">'COPY TABLE'!J39</f>
        <v>2123</v>
      </c>
      <c r="L142" s="234">
        <f ca="1">'COPY TABLE'!K39</f>
        <v>2144</v>
      </c>
      <c r="M142" s="234">
        <f ca="1">'COPY TABLE'!L39</f>
        <v>2165</v>
      </c>
      <c r="N142" s="234">
        <f ca="1">'COPY TABLE'!M39</f>
        <v>2186</v>
      </c>
      <c r="O142" s="234">
        <f ca="1">'COPY TABLE'!N39</f>
        <v>2207</v>
      </c>
      <c r="P142" s="102">
        <v>1942</v>
      </c>
    </row>
    <row r="143" spans="1:16" s="102" customFormat="1" hidden="1" x14ac:dyDescent="0.2">
      <c r="A143" s="224"/>
      <c r="B143" s="180">
        <v>38353</v>
      </c>
      <c r="C143" s="234">
        <f ca="1">'COPY TABLE'!B40</f>
        <v>1727</v>
      </c>
      <c r="D143" s="234">
        <f ca="1">'COPY TABLE'!C40</f>
        <v>1745</v>
      </c>
      <c r="E143" s="234">
        <f ca="1">'COPY TABLE'!D40</f>
        <v>1764</v>
      </c>
      <c r="F143" s="234">
        <f ca="1">'COPY TABLE'!E40</f>
        <v>1782</v>
      </c>
      <c r="G143" s="234">
        <f ca="1">'COPY TABLE'!F40</f>
        <v>1801</v>
      </c>
      <c r="H143" s="234">
        <f ca="1">'COPY TABLE'!G40</f>
        <v>1820</v>
      </c>
      <c r="I143" s="234">
        <f ca="1">'COPY TABLE'!H40</f>
        <v>1839</v>
      </c>
      <c r="J143" s="234">
        <f ca="1">'COPY TABLE'!I40</f>
        <v>1858</v>
      </c>
      <c r="K143" s="234">
        <f ca="1">'COPY TABLE'!J40</f>
        <v>1877</v>
      </c>
      <c r="L143" s="234">
        <f ca="1">'COPY TABLE'!K40</f>
        <v>1896</v>
      </c>
      <c r="M143" s="234">
        <f ca="1">'COPY TABLE'!L40</f>
        <v>1915</v>
      </c>
      <c r="N143" s="234">
        <f ca="1">'COPY TABLE'!M40</f>
        <v>1934</v>
      </c>
      <c r="O143" s="234">
        <f ca="1">'COPY TABLE'!N40</f>
        <v>1954</v>
      </c>
      <c r="P143" s="102">
        <v>1672</v>
      </c>
    </row>
    <row r="144" spans="1:16" s="102" customFormat="1" hidden="1" x14ac:dyDescent="0.2">
      <c r="A144" s="224"/>
      <c r="B144" s="180">
        <v>38718</v>
      </c>
      <c r="C144" s="234">
        <f ca="1">'COPY TABLE'!B41</f>
        <v>1510</v>
      </c>
      <c r="D144" s="234">
        <f ca="1">'COPY TABLE'!C41</f>
        <v>1527</v>
      </c>
      <c r="E144" s="234">
        <f ca="1">'COPY TABLE'!D41</f>
        <v>1544</v>
      </c>
      <c r="F144" s="234">
        <f ca="1">'COPY TABLE'!E41</f>
        <v>1561</v>
      </c>
      <c r="G144" s="234">
        <f ca="1">'COPY TABLE'!F41</f>
        <v>1578</v>
      </c>
      <c r="H144" s="234">
        <f ca="1">'COPY TABLE'!G41</f>
        <v>1596</v>
      </c>
      <c r="I144" s="234">
        <f ca="1">'COPY TABLE'!H41</f>
        <v>1613</v>
      </c>
      <c r="J144" s="234">
        <f ca="1">'COPY TABLE'!I41</f>
        <v>1630</v>
      </c>
      <c r="K144" s="234">
        <f ca="1">'COPY TABLE'!J41</f>
        <v>1648</v>
      </c>
      <c r="L144" s="234">
        <f ca="1">'COPY TABLE'!K41</f>
        <v>1666</v>
      </c>
      <c r="M144" s="234">
        <f ca="1">'COPY TABLE'!L41</f>
        <v>1683</v>
      </c>
      <c r="N144" s="234">
        <f ca="1">'COPY TABLE'!M41</f>
        <v>1701</v>
      </c>
      <c r="O144" s="234">
        <f ca="1">'COPY TABLE'!N41</f>
        <v>1719</v>
      </c>
      <c r="P144" s="102">
        <v>1421</v>
      </c>
    </row>
    <row r="145" spans="1:16" s="102" customFormat="1" hidden="1" x14ac:dyDescent="0.2">
      <c r="A145" s="224"/>
      <c r="B145" s="180">
        <v>39083</v>
      </c>
      <c r="C145" s="234">
        <f ca="1">'COPY TABLE'!B42</f>
        <v>1314</v>
      </c>
      <c r="D145" s="234">
        <f ca="1">'COPY TABLE'!C42</f>
        <v>1329</v>
      </c>
      <c r="E145" s="234">
        <f ca="1">'COPY TABLE'!D42</f>
        <v>1345</v>
      </c>
      <c r="F145" s="234">
        <f ca="1">'COPY TABLE'!E42</f>
        <v>1361</v>
      </c>
      <c r="G145" s="234">
        <f ca="1">'COPY TABLE'!F42</f>
        <v>1377</v>
      </c>
      <c r="H145" s="234">
        <f ca="1">'COPY TABLE'!G42</f>
        <v>1393</v>
      </c>
      <c r="I145" s="234">
        <f ca="1">'COPY TABLE'!H42</f>
        <v>1409</v>
      </c>
      <c r="J145" s="234">
        <f ca="1">'COPY TABLE'!I42</f>
        <v>1425</v>
      </c>
      <c r="K145" s="234">
        <f ca="1">'COPY TABLE'!J42</f>
        <v>1441</v>
      </c>
      <c r="L145" s="234">
        <f ca="1">'COPY TABLE'!K42</f>
        <v>1458</v>
      </c>
      <c r="M145" s="234">
        <f ca="1">'COPY TABLE'!L42</f>
        <v>1474</v>
      </c>
      <c r="N145" s="234">
        <f ca="1">'COPY TABLE'!M42</f>
        <v>1491</v>
      </c>
      <c r="O145" s="234">
        <f ca="1">'COPY TABLE'!N42</f>
        <v>1507</v>
      </c>
      <c r="P145" s="102">
        <v>1189</v>
      </c>
    </row>
    <row r="146" spans="1:16" s="102" customFormat="1" hidden="1" x14ac:dyDescent="0.2">
      <c r="A146" s="224"/>
      <c r="B146" s="180">
        <v>39448</v>
      </c>
      <c r="C146" s="234">
        <f ca="1">'COPY TABLE'!B43</f>
        <v>1129</v>
      </c>
      <c r="D146" s="234">
        <f ca="1">'COPY TABLE'!C43</f>
        <v>1144</v>
      </c>
      <c r="E146" s="234">
        <f ca="1">'COPY TABLE'!D43</f>
        <v>1158</v>
      </c>
      <c r="F146" s="234">
        <f ca="1">'COPY TABLE'!E43</f>
        <v>1173</v>
      </c>
      <c r="G146" s="234">
        <f ca="1">'COPY TABLE'!F43</f>
        <v>1188</v>
      </c>
      <c r="H146" s="234">
        <f ca="1">'COPY TABLE'!G43</f>
        <v>1203</v>
      </c>
      <c r="I146" s="234">
        <f ca="1">'COPY TABLE'!H43</f>
        <v>1217</v>
      </c>
      <c r="J146" s="234">
        <f ca="1">'COPY TABLE'!I43</f>
        <v>1232</v>
      </c>
      <c r="K146" s="234">
        <f ca="1">'COPY TABLE'!J43</f>
        <v>1247</v>
      </c>
      <c r="L146" s="234">
        <f ca="1">'COPY TABLE'!K43</f>
        <v>1262</v>
      </c>
      <c r="M146" s="234">
        <f ca="1">'COPY TABLE'!L43</f>
        <v>1277</v>
      </c>
      <c r="N146" s="234">
        <f ca="1">'COPY TABLE'!M43</f>
        <v>1293</v>
      </c>
      <c r="O146" s="234">
        <f ca="1">'COPY TABLE'!N43</f>
        <v>1308</v>
      </c>
      <c r="P146" s="102">
        <v>977</v>
      </c>
    </row>
    <row r="147" spans="1:16" s="102" customFormat="1" hidden="1" x14ac:dyDescent="0.2">
      <c r="A147" s="224"/>
      <c r="B147" s="180">
        <v>39814</v>
      </c>
      <c r="C147" s="234">
        <f ca="1">'COPY TABLE'!B44</f>
        <v>956</v>
      </c>
      <c r="D147" s="234">
        <f ca="1">'COPY TABLE'!C44</f>
        <v>969</v>
      </c>
      <c r="E147" s="234">
        <f ca="1">'COPY TABLE'!D44</f>
        <v>983</v>
      </c>
      <c r="F147" s="234">
        <f ca="1">'COPY TABLE'!E44</f>
        <v>996</v>
      </c>
      <c r="G147" s="234">
        <f ca="1">'COPY TABLE'!F44</f>
        <v>1010</v>
      </c>
      <c r="H147" s="234">
        <f ca="1">'COPY TABLE'!G44</f>
        <v>1023</v>
      </c>
      <c r="I147" s="234">
        <f ca="1">'COPY TABLE'!H44</f>
        <v>1037</v>
      </c>
      <c r="J147" s="234">
        <f ca="1">'COPY TABLE'!I44</f>
        <v>1051</v>
      </c>
      <c r="K147" s="234">
        <f ca="1">'COPY TABLE'!J44</f>
        <v>1065</v>
      </c>
      <c r="L147" s="234">
        <f ca="1">'COPY TABLE'!K44</f>
        <v>1078</v>
      </c>
      <c r="M147" s="234">
        <f ca="1">'COPY TABLE'!L44</f>
        <v>1092</v>
      </c>
      <c r="N147" s="234">
        <f ca="1">'COPY TABLE'!M44</f>
        <v>1107</v>
      </c>
      <c r="O147" s="234">
        <f ca="1">'COPY TABLE'!N44</f>
        <v>1121</v>
      </c>
      <c r="P147" s="102">
        <v>780</v>
      </c>
    </row>
    <row r="148" spans="1:16" s="102" customFormat="1" hidden="1" x14ac:dyDescent="0.2">
      <c r="A148" s="224"/>
      <c r="B148" s="180">
        <v>40179</v>
      </c>
      <c r="C148" s="234">
        <f ca="1">'COPY TABLE'!B45</f>
        <v>801</v>
      </c>
      <c r="D148" s="234">
        <f ca="1">'COPY TABLE'!C45</f>
        <v>814</v>
      </c>
      <c r="E148" s="234">
        <f ca="1">'COPY TABLE'!D45</f>
        <v>826</v>
      </c>
      <c r="F148" s="234">
        <f ca="1">'COPY TABLE'!E45</f>
        <v>838</v>
      </c>
      <c r="G148" s="234">
        <f ca="1">'COPY TABLE'!F45</f>
        <v>851</v>
      </c>
      <c r="H148" s="234">
        <f ca="1">'COPY TABLE'!G45</f>
        <v>864</v>
      </c>
      <c r="I148" s="234">
        <f ca="1">'COPY TABLE'!H45</f>
        <v>876</v>
      </c>
      <c r="J148" s="234">
        <f ca="1">'COPY TABLE'!I45</f>
        <v>889</v>
      </c>
      <c r="K148" s="234">
        <f ca="1">'COPY TABLE'!J45</f>
        <v>902</v>
      </c>
      <c r="L148" s="234">
        <f ca="1">'COPY TABLE'!K45</f>
        <v>914</v>
      </c>
      <c r="M148" s="234">
        <f ca="1">'COPY TABLE'!L45</f>
        <v>927</v>
      </c>
      <c r="N148" s="234">
        <f ca="1">'COPY TABLE'!M45</f>
        <v>940</v>
      </c>
      <c r="O148" s="234">
        <f ca="1">'COPY TABLE'!N45</f>
        <v>953</v>
      </c>
      <c r="P148" s="102">
        <v>598</v>
      </c>
    </row>
    <row r="149" spans="1:16" s="102" customFormat="1" hidden="1" x14ac:dyDescent="0.2">
      <c r="A149" s="224"/>
      <c r="B149" s="180">
        <v>40544</v>
      </c>
      <c r="C149" s="234">
        <f ca="1">'COPY TABLE'!B46</f>
        <v>656</v>
      </c>
      <c r="D149" s="234">
        <f ca="1">'COPY TABLE'!C46</f>
        <v>668</v>
      </c>
      <c r="E149" s="234">
        <f ca="1">'COPY TABLE'!D46</f>
        <v>679</v>
      </c>
      <c r="F149" s="234">
        <f ca="1">'COPY TABLE'!E46</f>
        <v>691</v>
      </c>
      <c r="G149" s="234">
        <f ca="1">'COPY TABLE'!F46</f>
        <v>702</v>
      </c>
      <c r="H149" s="234">
        <f ca="1">'COPY TABLE'!G46</f>
        <v>714</v>
      </c>
      <c r="I149" s="234">
        <f ca="1">'COPY TABLE'!H46</f>
        <v>725</v>
      </c>
      <c r="J149" s="234">
        <f ca="1">'COPY TABLE'!I46</f>
        <v>737</v>
      </c>
      <c r="K149" s="234">
        <f ca="1">'COPY TABLE'!J46</f>
        <v>749</v>
      </c>
      <c r="L149" s="234">
        <f ca="1">'COPY TABLE'!K46</f>
        <v>761</v>
      </c>
      <c r="M149" s="234">
        <f ca="1">'COPY TABLE'!L46</f>
        <v>773</v>
      </c>
      <c r="N149" s="234">
        <f ca="1">'COPY TABLE'!M46</f>
        <v>785</v>
      </c>
      <c r="O149" s="234">
        <f ca="1">'COPY TABLE'!N46</f>
        <v>797</v>
      </c>
      <c r="P149" s="102">
        <v>430</v>
      </c>
    </row>
    <row r="150" spans="1:16" s="102" customFormat="1" hidden="1" x14ac:dyDescent="0.2">
      <c r="A150" s="224"/>
      <c r="B150" s="180">
        <v>40909</v>
      </c>
      <c r="C150" s="234">
        <f ca="1">'COPY TABLE'!B47</f>
        <v>522</v>
      </c>
      <c r="D150" s="234">
        <f ca="1">'COPY TABLE'!C47</f>
        <v>533</v>
      </c>
      <c r="E150" s="234">
        <f ca="1">'COPY TABLE'!D47</f>
        <v>543</v>
      </c>
      <c r="F150" s="234">
        <f ca="1">'COPY TABLE'!E47</f>
        <v>554</v>
      </c>
      <c r="G150" s="234">
        <f ca="1">'COPY TABLE'!F47</f>
        <v>565</v>
      </c>
      <c r="H150" s="234">
        <f ca="1">'COPY TABLE'!G47</f>
        <v>575</v>
      </c>
      <c r="I150" s="234">
        <f ca="1">'COPY TABLE'!H47</f>
        <v>586</v>
      </c>
      <c r="J150" s="234">
        <f ca="1">'COPY TABLE'!I47</f>
        <v>597</v>
      </c>
      <c r="K150" s="234">
        <f ca="1">'COPY TABLE'!J47</f>
        <v>608</v>
      </c>
      <c r="L150" s="234">
        <f ca="1">'COPY TABLE'!K47</f>
        <v>618</v>
      </c>
      <c r="M150" s="234">
        <f ca="1">'COPY TABLE'!L47</f>
        <v>630</v>
      </c>
      <c r="N150" s="234">
        <f ca="1">'COPY TABLE'!M47</f>
        <v>641</v>
      </c>
      <c r="O150" s="234">
        <f ca="1">'COPY TABLE'!N47</f>
        <v>652</v>
      </c>
      <c r="P150" s="102">
        <v>274</v>
      </c>
    </row>
    <row r="151" spans="1:16" s="102" customFormat="1" hidden="1" x14ac:dyDescent="0.2">
      <c r="A151" s="224"/>
      <c r="B151" s="180">
        <v>41275</v>
      </c>
      <c r="C151" s="234">
        <f ca="1">'COPY TABLE'!B48</f>
        <v>399</v>
      </c>
      <c r="D151" s="234">
        <f ca="1">'COPY TABLE'!C48</f>
        <v>409</v>
      </c>
      <c r="E151" s="234">
        <f ca="1">'COPY TABLE'!D48</f>
        <v>418</v>
      </c>
      <c r="F151" s="234">
        <f ca="1">'COPY TABLE'!E48</f>
        <v>428</v>
      </c>
      <c r="G151" s="234">
        <f ca="1">'COPY TABLE'!F48</f>
        <v>438</v>
      </c>
      <c r="H151" s="234">
        <f ca="1">'COPY TABLE'!G48</f>
        <v>448</v>
      </c>
      <c r="I151" s="234">
        <f ca="1">'COPY TABLE'!H48</f>
        <v>458</v>
      </c>
      <c r="J151" s="234">
        <f ca="1">'COPY TABLE'!I48</f>
        <v>468</v>
      </c>
      <c r="K151" s="234">
        <f ca="1">'COPY TABLE'!J48</f>
        <v>478</v>
      </c>
      <c r="L151" s="234">
        <f ca="1">'COPY TABLE'!K48</f>
        <v>488</v>
      </c>
      <c r="M151" s="234">
        <f ca="1">'COPY TABLE'!L48</f>
        <v>498</v>
      </c>
      <c r="N151" s="234">
        <f ca="1">'COPY TABLE'!M48</f>
        <v>508</v>
      </c>
      <c r="O151" s="234">
        <f ca="1">'COPY TABLE'!N48</f>
        <v>519</v>
      </c>
      <c r="P151" s="102">
        <v>131</v>
      </c>
    </row>
    <row r="152" spans="1:16" s="102" customFormat="1" hidden="1" x14ac:dyDescent="0.2">
      <c r="A152" s="235"/>
      <c r="B152" s="180">
        <v>41640</v>
      </c>
      <c r="C152" s="234">
        <f ca="1">'COPY TABLE'!B49</f>
        <v>286</v>
      </c>
      <c r="D152" s="234">
        <f ca="1">'COPY TABLE'!C49</f>
        <v>295</v>
      </c>
      <c r="E152" s="234">
        <f ca="1">'COPY TABLE'!D49</f>
        <v>304</v>
      </c>
      <c r="F152" s="234">
        <f ca="1">'COPY TABLE'!E49</f>
        <v>313</v>
      </c>
      <c r="G152" s="234">
        <f ca="1">'COPY TABLE'!F49</f>
        <v>322</v>
      </c>
      <c r="H152" s="234">
        <f ca="1">'COPY TABLE'!G49</f>
        <v>331</v>
      </c>
      <c r="I152" s="234">
        <f ca="1">'COPY TABLE'!H49</f>
        <v>340</v>
      </c>
      <c r="J152" s="234">
        <f ca="1">'COPY TABLE'!I49</f>
        <v>349</v>
      </c>
      <c r="K152" s="234">
        <f ca="1">'COPY TABLE'!J49</f>
        <v>358</v>
      </c>
      <c r="L152" s="234">
        <f ca="1">'COPY TABLE'!K49</f>
        <v>368</v>
      </c>
      <c r="M152" s="234">
        <f ca="1">'COPY TABLE'!L49</f>
        <v>377</v>
      </c>
      <c r="N152" s="234">
        <f ca="1">'COPY TABLE'!M49</f>
        <v>387</v>
      </c>
      <c r="O152" s="234">
        <f ca="1">'COPY TABLE'!N49</f>
        <v>396</v>
      </c>
    </row>
    <row r="153" spans="1:16" s="102" customFormat="1" hidden="1" x14ac:dyDescent="0.2">
      <c r="A153" s="235"/>
      <c r="B153" s="180">
        <v>42005</v>
      </c>
      <c r="C153" s="234">
        <f ca="1">'COPY TABLE'!B50</f>
        <v>182</v>
      </c>
      <c r="D153" s="234">
        <f ca="1">'COPY TABLE'!C50</f>
        <v>190</v>
      </c>
      <c r="E153" s="234">
        <f ca="1">'COPY TABLE'!D50</f>
        <v>199</v>
      </c>
      <c r="F153" s="234">
        <f ca="1">'COPY TABLE'!E50</f>
        <v>207</v>
      </c>
      <c r="G153" s="234">
        <f ca="1">'COPY TABLE'!F50</f>
        <v>215</v>
      </c>
      <c r="H153" s="234">
        <f ca="1">'COPY TABLE'!G50</f>
        <v>224</v>
      </c>
      <c r="I153" s="234">
        <f ca="1">'COPY TABLE'!H50</f>
        <v>232</v>
      </c>
      <c r="J153" s="234">
        <f ca="1">'COPY TABLE'!I50</f>
        <v>241</v>
      </c>
      <c r="K153" s="234">
        <f ca="1">'COPY TABLE'!J50</f>
        <v>249</v>
      </c>
      <c r="L153" s="234">
        <f ca="1">'COPY TABLE'!K50</f>
        <v>258</v>
      </c>
      <c r="M153" s="234">
        <f ca="1">'COPY TABLE'!L50</f>
        <v>267</v>
      </c>
      <c r="N153" s="234">
        <f ca="1">'COPY TABLE'!M50</f>
        <v>275</v>
      </c>
      <c r="O153" s="234">
        <f ca="1">'COPY TABLE'!N50</f>
        <v>284</v>
      </c>
    </row>
    <row r="154" spans="1:16" s="102" customFormat="1" hidden="1" x14ac:dyDescent="0.2">
      <c r="A154" s="224"/>
      <c r="B154" s="180">
        <v>42370</v>
      </c>
      <c r="C154" s="234">
        <f ca="1">'COPY TABLE'!B51</f>
        <v>87</v>
      </c>
      <c r="D154" s="234">
        <f ca="1">'COPY TABLE'!C51</f>
        <v>95</v>
      </c>
      <c r="E154" s="234">
        <f ca="1">'COPY TABLE'!D51</f>
        <v>103</v>
      </c>
      <c r="F154" s="234">
        <f ca="1">'COPY TABLE'!E51</f>
        <v>110</v>
      </c>
      <c r="G154" s="234">
        <f ca="1">'COPY TABLE'!F51</f>
        <v>118</v>
      </c>
      <c r="H154" s="234">
        <f ca="1">'COPY TABLE'!G51</f>
        <v>126</v>
      </c>
      <c r="I154" s="234">
        <f ca="1">'COPY TABLE'!H51</f>
        <v>134</v>
      </c>
      <c r="J154" s="234">
        <f ca="1">'COPY TABLE'!I51</f>
        <v>141</v>
      </c>
      <c r="K154" s="234">
        <f ca="1">'COPY TABLE'!J51</f>
        <v>149</v>
      </c>
      <c r="L154" s="234">
        <f ca="1">'COPY TABLE'!K51</f>
        <v>157</v>
      </c>
      <c r="M154" s="234">
        <f ca="1">'COPY TABLE'!L51</f>
        <v>165</v>
      </c>
      <c r="N154" s="234">
        <f ca="1">'COPY TABLE'!M51</f>
        <v>173</v>
      </c>
      <c r="O154" s="234">
        <f ca="1">'COPY TABLE'!N51</f>
        <v>182</v>
      </c>
    </row>
    <row r="155" spans="1:16" s="102" customFormat="1" hidden="1" x14ac:dyDescent="0.2">
      <c r="A155" s="224"/>
      <c r="B155" s="180">
        <v>42736</v>
      </c>
      <c r="C155" s="234">
        <f ca="1">'COPY TABLE'!B52</f>
        <v>0</v>
      </c>
      <c r="D155" s="234">
        <f ca="1">'COPY TABLE'!C52</f>
        <v>7</v>
      </c>
      <c r="E155" s="234">
        <f ca="1">'COPY TABLE'!D52</f>
        <v>14</v>
      </c>
      <c r="F155" s="234">
        <f ca="1">'COPY TABLE'!E52</f>
        <v>21</v>
      </c>
      <c r="G155" s="234">
        <f ca="1">'COPY TABLE'!F52</f>
        <v>28</v>
      </c>
      <c r="H155" s="234">
        <f ca="1">'COPY TABLE'!G52</f>
        <v>35</v>
      </c>
      <c r="I155" s="234">
        <f ca="1">'COPY TABLE'!H52</f>
        <v>43</v>
      </c>
      <c r="J155" s="234">
        <f ca="1">'COPY TABLE'!I52</f>
        <v>50</v>
      </c>
      <c r="K155" s="234">
        <f ca="1">'COPY TABLE'!J52</f>
        <v>57</v>
      </c>
      <c r="L155" s="234">
        <f ca="1">'COPY TABLE'!K52</f>
        <v>65</v>
      </c>
      <c r="M155" s="234">
        <f ca="1">'COPY TABLE'!L52</f>
        <v>72</v>
      </c>
      <c r="N155" s="234">
        <f ca="1">'COPY TABLE'!M52</f>
        <v>80</v>
      </c>
      <c r="O155" s="234">
        <f ca="1">'COPY TABLE'!N52</f>
        <v>87</v>
      </c>
    </row>
    <row r="156" spans="1:16" s="102" customFormat="1" hidden="1" x14ac:dyDescent="0.2">
      <c r="A156" s="224"/>
      <c r="B156" s="180">
        <v>43101</v>
      </c>
      <c r="C156" s="234">
        <f ca="1">'COPY TABLE'!B53</f>
        <v>0</v>
      </c>
      <c r="D156" s="234">
        <f ca="1">'COPY TABLE'!C53</f>
        <v>0</v>
      </c>
      <c r="E156" s="234">
        <f ca="1">'COPY TABLE'!D53</f>
        <v>0</v>
      </c>
      <c r="F156" s="234">
        <f ca="1">'COPY TABLE'!E53</f>
        <v>0</v>
      </c>
      <c r="G156" s="234">
        <f ca="1">'COPY TABLE'!F53</f>
        <v>0</v>
      </c>
      <c r="H156" s="234">
        <f ca="1">'COPY TABLE'!G53</f>
        <v>0</v>
      </c>
      <c r="I156" s="234">
        <f ca="1">'COPY TABLE'!H53</f>
        <v>0</v>
      </c>
      <c r="J156" s="234">
        <f ca="1">'COPY TABLE'!I53</f>
        <v>0</v>
      </c>
      <c r="K156" s="234">
        <f ca="1">'COPY TABLE'!J53</f>
        <v>0</v>
      </c>
      <c r="L156" s="234">
        <f ca="1">'COPY TABLE'!K53</f>
        <v>0</v>
      </c>
      <c r="M156" s="234">
        <f ca="1">'COPY TABLE'!L53</f>
        <v>0</v>
      </c>
      <c r="N156" s="234">
        <f ca="1">'COPY TABLE'!M53</f>
        <v>0</v>
      </c>
      <c r="O156" s="234">
        <f ca="1">'COPY TABLE'!N53</f>
        <v>0</v>
      </c>
    </row>
    <row r="157" spans="1:16" s="102" customFormat="1" hidden="1" x14ac:dyDescent="0.2">
      <c r="A157" s="224"/>
      <c r="B157" s="180">
        <v>43466</v>
      </c>
      <c r="C157" s="234">
        <f ca="1">'COPY TABLE'!B54</f>
        <v>0</v>
      </c>
      <c r="D157" s="234">
        <f ca="1">'COPY TABLE'!C54</f>
        <v>0</v>
      </c>
      <c r="E157" s="234">
        <f ca="1">'COPY TABLE'!D54</f>
        <v>0</v>
      </c>
      <c r="F157" s="234">
        <f ca="1">'COPY TABLE'!E54</f>
        <v>0</v>
      </c>
      <c r="G157" s="234">
        <f ca="1">'COPY TABLE'!F54</f>
        <v>0</v>
      </c>
      <c r="H157" s="234">
        <f ca="1">'COPY TABLE'!G54</f>
        <v>0</v>
      </c>
      <c r="I157" s="234">
        <f ca="1">'COPY TABLE'!H54</f>
        <v>0</v>
      </c>
      <c r="J157" s="234">
        <f ca="1">'COPY TABLE'!I54</f>
        <v>0</v>
      </c>
      <c r="K157" s="234">
        <f ca="1">'COPY TABLE'!J54</f>
        <v>0</v>
      </c>
      <c r="L157" s="234">
        <f ca="1">'COPY TABLE'!K54</f>
        <v>0</v>
      </c>
      <c r="M157" s="234">
        <f ca="1">'COPY TABLE'!L54</f>
        <v>0</v>
      </c>
      <c r="N157" s="234">
        <f ca="1">'COPY TABLE'!M54</f>
        <v>0</v>
      </c>
      <c r="O157" s="234">
        <f ca="1">'COPY TABLE'!N54</f>
        <v>0</v>
      </c>
    </row>
    <row r="158" spans="1:16" s="102" customFormat="1" hidden="1" x14ac:dyDescent="0.2">
      <c r="A158" s="224"/>
      <c r="B158" s="180">
        <v>43831</v>
      </c>
      <c r="C158" s="234">
        <f ca="1">'COPY TABLE'!B55</f>
        <v>0</v>
      </c>
      <c r="D158" s="234">
        <f ca="1">'COPY TABLE'!C55</f>
        <v>0</v>
      </c>
      <c r="E158" s="234">
        <f ca="1">'COPY TABLE'!D55</f>
        <v>0</v>
      </c>
      <c r="F158" s="234">
        <f ca="1">'COPY TABLE'!E55</f>
        <v>0</v>
      </c>
      <c r="G158" s="234">
        <f ca="1">'COPY TABLE'!F55</f>
        <v>0</v>
      </c>
      <c r="H158" s="234">
        <f ca="1">'COPY TABLE'!G55</f>
        <v>0</v>
      </c>
      <c r="I158" s="234">
        <f ca="1">'COPY TABLE'!H55</f>
        <v>0</v>
      </c>
      <c r="J158" s="234">
        <f ca="1">'COPY TABLE'!I55</f>
        <v>0</v>
      </c>
      <c r="K158" s="234">
        <f ca="1">'COPY TABLE'!J55</f>
        <v>0</v>
      </c>
      <c r="L158" s="234">
        <f ca="1">'COPY TABLE'!K55</f>
        <v>0</v>
      </c>
      <c r="M158" s="234">
        <f ca="1">'COPY TABLE'!L55</f>
        <v>0</v>
      </c>
      <c r="N158" s="234">
        <f ca="1">'COPY TABLE'!M55</f>
        <v>0</v>
      </c>
      <c r="O158" s="234">
        <f ca="1">'COPY TABLE'!N55</f>
        <v>0</v>
      </c>
    </row>
    <row r="159" spans="1:16" s="102" customFormat="1" hidden="1" x14ac:dyDescent="0.2">
      <c r="A159" s="224"/>
      <c r="B159" s="180">
        <v>44197</v>
      </c>
      <c r="C159" s="234">
        <f ca="1">'COPY TABLE'!B56</f>
        <v>0</v>
      </c>
      <c r="D159" s="234">
        <f ca="1">'COPY TABLE'!C56</f>
        <v>0</v>
      </c>
      <c r="E159" s="234">
        <f ca="1">'COPY TABLE'!D56</f>
        <v>0</v>
      </c>
      <c r="F159" s="234">
        <f ca="1">'COPY TABLE'!E56</f>
        <v>0</v>
      </c>
      <c r="G159" s="234">
        <f ca="1">'COPY TABLE'!F56</f>
        <v>0</v>
      </c>
      <c r="H159" s="234">
        <f ca="1">'COPY TABLE'!G56</f>
        <v>0</v>
      </c>
      <c r="I159" s="234">
        <f ca="1">'COPY TABLE'!H56</f>
        <v>0</v>
      </c>
      <c r="J159" s="234">
        <f ca="1">'COPY TABLE'!I56</f>
        <v>0</v>
      </c>
      <c r="K159" s="234">
        <f ca="1">'COPY TABLE'!J56</f>
        <v>0</v>
      </c>
      <c r="L159" s="234">
        <f ca="1">'COPY TABLE'!K56</f>
        <v>0</v>
      </c>
      <c r="M159" s="234">
        <f ca="1">'COPY TABLE'!L56</f>
        <v>0</v>
      </c>
      <c r="N159" s="234">
        <f ca="1">'COPY TABLE'!M56</f>
        <v>0</v>
      </c>
      <c r="O159" s="234">
        <f ca="1">'COPY TABLE'!N56</f>
        <v>0</v>
      </c>
    </row>
    <row r="160" spans="1:16" s="102" customFormat="1" hidden="1" x14ac:dyDescent="0.2">
      <c r="A160" s="224"/>
      <c r="B160" s="180">
        <v>44562</v>
      </c>
      <c r="C160" s="234">
        <f ca="1">'COPY TABLE'!B57</f>
        <v>0</v>
      </c>
      <c r="D160" s="234">
        <f ca="1">'COPY TABLE'!C57</f>
        <v>0</v>
      </c>
      <c r="E160" s="234">
        <f ca="1">'COPY TABLE'!D57</f>
        <v>0</v>
      </c>
      <c r="F160" s="234">
        <f ca="1">'COPY TABLE'!E57</f>
        <v>0</v>
      </c>
      <c r="G160" s="234">
        <f ca="1">'COPY TABLE'!F57</f>
        <v>0</v>
      </c>
      <c r="H160" s="234">
        <f ca="1">'COPY TABLE'!G57</f>
        <v>0</v>
      </c>
      <c r="I160" s="234">
        <f ca="1">'COPY TABLE'!H57</f>
        <v>0</v>
      </c>
      <c r="J160" s="234">
        <f ca="1">'COPY TABLE'!I57</f>
        <v>0</v>
      </c>
      <c r="K160" s="234">
        <f ca="1">'COPY TABLE'!J57</f>
        <v>0</v>
      </c>
      <c r="L160" s="234">
        <f ca="1">'COPY TABLE'!K57</f>
        <v>0</v>
      </c>
      <c r="M160" s="234">
        <f ca="1">'COPY TABLE'!L57</f>
        <v>0</v>
      </c>
      <c r="N160" s="234">
        <f ca="1">'COPY TABLE'!M57</f>
        <v>0</v>
      </c>
      <c r="O160" s="234">
        <f ca="1">'COPY TABLE'!N57</f>
        <v>0</v>
      </c>
    </row>
    <row r="161" spans="1:15" s="102" customFormat="1" hidden="1" x14ac:dyDescent="0.2">
      <c r="A161" s="224"/>
      <c r="B161" s="180">
        <v>44927</v>
      </c>
      <c r="C161" s="234">
        <f ca="1">'COPY TABLE'!B58</f>
        <v>0</v>
      </c>
      <c r="D161" s="234">
        <f ca="1">'COPY TABLE'!C58</f>
        <v>0</v>
      </c>
      <c r="E161" s="234">
        <f ca="1">'COPY TABLE'!D58</f>
        <v>0</v>
      </c>
      <c r="F161" s="234">
        <f ca="1">'COPY TABLE'!E58</f>
        <v>0</v>
      </c>
      <c r="G161" s="234">
        <f ca="1">'COPY TABLE'!F58</f>
        <v>0</v>
      </c>
      <c r="H161" s="234">
        <f ca="1">'COPY TABLE'!G58</f>
        <v>0</v>
      </c>
      <c r="I161" s="234">
        <f ca="1">'COPY TABLE'!H58</f>
        <v>0</v>
      </c>
      <c r="J161" s="234">
        <f ca="1">'COPY TABLE'!I58</f>
        <v>0</v>
      </c>
      <c r="K161" s="234">
        <f ca="1">'COPY TABLE'!J58</f>
        <v>0</v>
      </c>
      <c r="L161" s="234">
        <f ca="1">'COPY TABLE'!K58</f>
        <v>0</v>
      </c>
      <c r="M161" s="234">
        <f ca="1">'COPY TABLE'!L58</f>
        <v>0</v>
      </c>
      <c r="N161" s="234">
        <f ca="1">'COPY TABLE'!M58</f>
        <v>0</v>
      </c>
      <c r="O161" s="234">
        <f ca="1">'COPY TABLE'!N58</f>
        <v>0</v>
      </c>
    </row>
    <row r="162" spans="1:15" s="102" customFormat="1" hidden="1" x14ac:dyDescent="0.2">
      <c r="A162" s="224"/>
      <c r="B162" s="180">
        <v>45292</v>
      </c>
      <c r="C162" s="234">
        <f ca="1">'COPY TABLE'!B59</f>
        <v>0</v>
      </c>
      <c r="D162" s="234">
        <f ca="1">'COPY TABLE'!C59</f>
        <v>0</v>
      </c>
      <c r="E162" s="234">
        <f ca="1">'COPY TABLE'!D59</f>
        <v>0</v>
      </c>
      <c r="F162" s="234">
        <f ca="1">'COPY TABLE'!E59</f>
        <v>0</v>
      </c>
      <c r="G162" s="234">
        <f ca="1">'COPY TABLE'!F59</f>
        <v>0</v>
      </c>
      <c r="H162" s="234">
        <f ca="1">'COPY TABLE'!G59</f>
        <v>0</v>
      </c>
      <c r="I162" s="234">
        <f ca="1">'COPY TABLE'!H59</f>
        <v>0</v>
      </c>
      <c r="J162" s="234">
        <f ca="1">'COPY TABLE'!I59</f>
        <v>0</v>
      </c>
      <c r="K162" s="234">
        <f ca="1">'COPY TABLE'!J59</f>
        <v>0</v>
      </c>
      <c r="L162" s="234">
        <f ca="1">'COPY TABLE'!K59</f>
        <v>0</v>
      </c>
      <c r="M162" s="234">
        <f ca="1">'COPY TABLE'!L59</f>
        <v>0</v>
      </c>
      <c r="N162" s="234">
        <f ca="1">'COPY TABLE'!M59</f>
        <v>0</v>
      </c>
      <c r="O162" s="234">
        <f ca="1">'COPY TABLE'!N59</f>
        <v>0</v>
      </c>
    </row>
    <row r="163" spans="1:15" s="102" customFormat="1" hidden="1" x14ac:dyDescent="0.2">
      <c r="A163" s="224"/>
      <c r="B163" s="180">
        <v>45658</v>
      </c>
      <c r="C163" s="234">
        <f ca="1">'COPY TABLE'!B60</f>
        <v>0</v>
      </c>
      <c r="D163" s="234">
        <f ca="1">'COPY TABLE'!C60</f>
        <v>0</v>
      </c>
      <c r="E163" s="234">
        <f ca="1">'COPY TABLE'!D60</f>
        <v>0</v>
      </c>
      <c r="F163" s="234">
        <f ca="1">'COPY TABLE'!E60</f>
        <v>0</v>
      </c>
      <c r="G163" s="234">
        <f ca="1">'COPY TABLE'!F60</f>
        <v>0</v>
      </c>
      <c r="H163" s="234">
        <f ca="1">'COPY TABLE'!G60</f>
        <v>0</v>
      </c>
      <c r="I163" s="234">
        <f ca="1">'COPY TABLE'!H60</f>
        <v>0</v>
      </c>
      <c r="J163" s="234">
        <f ca="1">'COPY TABLE'!I60</f>
        <v>0</v>
      </c>
      <c r="K163" s="234">
        <f ca="1">'COPY TABLE'!J60</f>
        <v>0</v>
      </c>
      <c r="L163" s="234">
        <f ca="1">'COPY TABLE'!K60</f>
        <v>0</v>
      </c>
      <c r="M163" s="234">
        <f ca="1">'COPY TABLE'!L60</f>
        <v>0</v>
      </c>
      <c r="N163" s="234">
        <f ca="1">'COPY TABLE'!M60</f>
        <v>0</v>
      </c>
      <c r="O163" s="234">
        <f ca="1">'COPY TABLE'!N60</f>
        <v>0</v>
      </c>
    </row>
    <row r="164" spans="1:15" s="102" customFormat="1" hidden="1" x14ac:dyDescent="0.2">
      <c r="A164" s="224"/>
      <c r="B164" s="180">
        <v>46023</v>
      </c>
      <c r="C164" s="234">
        <f ca="1">'COPY TABLE'!B61</f>
        <v>0</v>
      </c>
      <c r="D164" s="234">
        <f ca="1">'COPY TABLE'!C61</f>
        <v>0</v>
      </c>
      <c r="E164" s="234">
        <f ca="1">'COPY TABLE'!D61</f>
        <v>0</v>
      </c>
      <c r="F164" s="234">
        <f ca="1">'COPY TABLE'!E61</f>
        <v>0</v>
      </c>
      <c r="G164" s="234">
        <f ca="1">'COPY TABLE'!F61</f>
        <v>0</v>
      </c>
      <c r="H164" s="234">
        <f ca="1">'COPY TABLE'!G61</f>
        <v>0</v>
      </c>
      <c r="I164" s="234">
        <f ca="1">'COPY TABLE'!H61</f>
        <v>0</v>
      </c>
      <c r="J164" s="234">
        <f ca="1">'COPY TABLE'!I61</f>
        <v>0</v>
      </c>
      <c r="K164" s="234">
        <f ca="1">'COPY TABLE'!J61</f>
        <v>0</v>
      </c>
      <c r="L164" s="234">
        <f ca="1">'COPY TABLE'!K61</f>
        <v>0</v>
      </c>
      <c r="M164" s="234">
        <f ca="1">'COPY TABLE'!L61</f>
        <v>0</v>
      </c>
      <c r="N164" s="234">
        <f ca="1">'COPY TABLE'!M61</f>
        <v>0</v>
      </c>
      <c r="O164" s="234">
        <f ca="1">'COPY TABLE'!N61</f>
        <v>0</v>
      </c>
    </row>
    <row r="165" spans="1:15" s="102" customFormat="1" hidden="1" x14ac:dyDescent="0.2">
      <c r="A165" s="224"/>
      <c r="B165" s="180">
        <v>46388</v>
      </c>
      <c r="C165" s="234">
        <f ca="1">'COPY TABLE'!B62</f>
        <v>0</v>
      </c>
      <c r="D165" s="234">
        <f ca="1">'COPY TABLE'!C62</f>
        <v>0</v>
      </c>
      <c r="E165" s="234">
        <f ca="1">'COPY TABLE'!D62</f>
        <v>0</v>
      </c>
      <c r="F165" s="234">
        <f ca="1">'COPY TABLE'!E62</f>
        <v>0</v>
      </c>
      <c r="G165" s="234">
        <f ca="1">'COPY TABLE'!F62</f>
        <v>0</v>
      </c>
      <c r="H165" s="234">
        <f ca="1">'COPY TABLE'!G62</f>
        <v>0</v>
      </c>
      <c r="I165" s="234">
        <f ca="1">'COPY TABLE'!H62</f>
        <v>0</v>
      </c>
      <c r="J165" s="234">
        <f ca="1">'COPY TABLE'!I62</f>
        <v>0</v>
      </c>
      <c r="K165" s="234">
        <f ca="1">'COPY TABLE'!J62</f>
        <v>0</v>
      </c>
      <c r="L165" s="234">
        <f ca="1">'COPY TABLE'!K62</f>
        <v>0</v>
      </c>
      <c r="M165" s="234">
        <f ca="1">'COPY TABLE'!L62</f>
        <v>0</v>
      </c>
      <c r="N165" s="234">
        <f ca="1">'COPY TABLE'!M62</f>
        <v>0</v>
      </c>
      <c r="O165" s="234">
        <f ca="1">'COPY TABLE'!N62</f>
        <v>0</v>
      </c>
    </row>
    <row r="166" spans="1:15" s="102" customFormat="1" hidden="1" x14ac:dyDescent="0.2">
      <c r="A166" s="224"/>
      <c r="B166" s="180">
        <v>46753</v>
      </c>
      <c r="C166" s="234">
        <f ca="1">'COPY TABLE'!B63</f>
        <v>0</v>
      </c>
      <c r="D166" s="234">
        <f ca="1">'COPY TABLE'!C63</f>
        <v>0</v>
      </c>
      <c r="E166" s="234">
        <f ca="1">'COPY TABLE'!D63</f>
        <v>0</v>
      </c>
      <c r="F166" s="234">
        <f ca="1">'COPY TABLE'!E63</f>
        <v>0</v>
      </c>
      <c r="G166" s="234">
        <f ca="1">'COPY TABLE'!F63</f>
        <v>0</v>
      </c>
      <c r="H166" s="234">
        <f ca="1">'COPY TABLE'!G63</f>
        <v>0</v>
      </c>
      <c r="I166" s="234">
        <f ca="1">'COPY TABLE'!H63</f>
        <v>0</v>
      </c>
      <c r="J166" s="234">
        <f ca="1">'COPY TABLE'!I63</f>
        <v>0</v>
      </c>
      <c r="K166" s="234">
        <f ca="1">'COPY TABLE'!J63</f>
        <v>0</v>
      </c>
      <c r="L166" s="234">
        <f ca="1">'COPY TABLE'!K63</f>
        <v>0</v>
      </c>
      <c r="M166" s="234">
        <f ca="1">'COPY TABLE'!L63</f>
        <v>0</v>
      </c>
      <c r="N166" s="234">
        <f ca="1">'COPY TABLE'!M63</f>
        <v>0</v>
      </c>
      <c r="O166" s="234">
        <f ca="1">'COPY TABLE'!N63</f>
        <v>0</v>
      </c>
    </row>
    <row r="167" spans="1:15" s="102" customFormat="1" hidden="1" x14ac:dyDescent="0.2">
      <c r="A167" s="224"/>
      <c r="B167" s="180">
        <v>47119</v>
      </c>
      <c r="C167" s="234">
        <f ca="1">'COPY TABLE'!B64</f>
        <v>0</v>
      </c>
      <c r="D167" s="234">
        <f ca="1">'COPY TABLE'!C64</f>
        <v>0</v>
      </c>
      <c r="E167" s="234">
        <f ca="1">'COPY TABLE'!D64</f>
        <v>0</v>
      </c>
      <c r="F167" s="234">
        <f ca="1">'COPY TABLE'!E64</f>
        <v>0</v>
      </c>
      <c r="G167" s="234">
        <f ca="1">'COPY TABLE'!F64</f>
        <v>0</v>
      </c>
      <c r="H167" s="234">
        <f ca="1">'COPY TABLE'!G64</f>
        <v>0</v>
      </c>
      <c r="I167" s="234">
        <f ca="1">'COPY TABLE'!H64</f>
        <v>0</v>
      </c>
      <c r="J167" s="234">
        <f ca="1">'COPY TABLE'!I64</f>
        <v>0</v>
      </c>
      <c r="K167" s="234">
        <f ca="1">'COPY TABLE'!J64</f>
        <v>0</v>
      </c>
      <c r="L167" s="234">
        <f ca="1">'COPY TABLE'!K64</f>
        <v>0</v>
      </c>
      <c r="M167" s="234">
        <f ca="1">'COPY TABLE'!L64</f>
        <v>0</v>
      </c>
      <c r="N167" s="234">
        <f ca="1">'COPY TABLE'!M64</f>
        <v>0</v>
      </c>
      <c r="O167" s="234">
        <f ca="1">'COPY TABLE'!N64</f>
        <v>0</v>
      </c>
    </row>
    <row r="168" spans="1:15" s="102" customFormat="1" hidden="1" x14ac:dyDescent="0.2">
      <c r="A168" s="224"/>
      <c r="B168" s="180">
        <v>47484</v>
      </c>
      <c r="C168" s="234">
        <f ca="1">'COPY TABLE'!B65</f>
        <v>0</v>
      </c>
      <c r="D168" s="234">
        <f ca="1">'COPY TABLE'!C65</f>
        <v>0</v>
      </c>
      <c r="E168" s="234">
        <f ca="1">'COPY TABLE'!D65</f>
        <v>0</v>
      </c>
      <c r="F168" s="234">
        <f ca="1">'COPY TABLE'!E65</f>
        <v>0</v>
      </c>
      <c r="G168" s="234">
        <f ca="1">'COPY TABLE'!F65</f>
        <v>0</v>
      </c>
      <c r="H168" s="234">
        <f ca="1">'COPY TABLE'!G65</f>
        <v>0</v>
      </c>
      <c r="I168" s="234">
        <f ca="1">'COPY TABLE'!H65</f>
        <v>0</v>
      </c>
      <c r="J168" s="234">
        <f ca="1">'COPY TABLE'!I65</f>
        <v>0</v>
      </c>
      <c r="K168" s="234">
        <f ca="1">'COPY TABLE'!J65</f>
        <v>0</v>
      </c>
      <c r="L168" s="234">
        <f ca="1">'COPY TABLE'!K65</f>
        <v>0</v>
      </c>
      <c r="M168" s="234">
        <f ca="1">'COPY TABLE'!L65</f>
        <v>0</v>
      </c>
      <c r="N168" s="234">
        <f ca="1">'COPY TABLE'!M65</f>
        <v>0</v>
      </c>
      <c r="O168" s="234">
        <f ca="1">'COPY TABLE'!N65</f>
        <v>0</v>
      </c>
    </row>
    <row r="169" spans="1:15" s="102" customFormat="1" hidden="1" x14ac:dyDescent="0.2">
      <c r="A169" s="224"/>
      <c r="B169" s="181">
        <v>0</v>
      </c>
      <c r="C169" s="234">
        <f>'COPY TABLE'!B66</f>
        <v>0</v>
      </c>
      <c r="D169" s="234">
        <f>'COPY TABLE'!C66</f>
        <v>0</v>
      </c>
      <c r="E169" s="234">
        <f>'COPY TABLE'!D66</f>
        <v>0</v>
      </c>
      <c r="F169" s="234">
        <f>'COPY TABLE'!E66</f>
        <v>0</v>
      </c>
      <c r="G169" s="234">
        <f>'COPY TABLE'!F66</f>
        <v>0</v>
      </c>
      <c r="H169" s="234">
        <f>'COPY TABLE'!G66</f>
        <v>0</v>
      </c>
      <c r="I169" s="234">
        <f>'COPY TABLE'!H66</f>
        <v>0</v>
      </c>
      <c r="J169" s="234">
        <f>'COPY TABLE'!I66</f>
        <v>0</v>
      </c>
      <c r="K169" s="234">
        <f>'COPY TABLE'!J66</f>
        <v>0</v>
      </c>
      <c r="L169" s="234">
        <f>'COPY TABLE'!K66</f>
        <v>0</v>
      </c>
      <c r="M169" s="234">
        <f>'COPY TABLE'!L66</f>
        <v>0</v>
      </c>
      <c r="N169" s="234">
        <f>'COPY TABLE'!M66</f>
        <v>0</v>
      </c>
      <c r="O169" s="234">
        <f>'COPY TABLE'!N66</f>
        <v>0</v>
      </c>
    </row>
    <row r="170" spans="1:15" s="102" customFormat="1" hidden="1" x14ac:dyDescent="0.2">
      <c r="A170" s="224"/>
      <c r="B170" s="181" t="s">
        <v>47</v>
      </c>
      <c r="C170" s="234">
        <f>'COPY TABLE'!B67</f>
        <v>0</v>
      </c>
      <c r="D170" s="234">
        <f>'COPY TABLE'!C67</f>
        <v>0</v>
      </c>
      <c r="E170" s="234">
        <f>'COPY TABLE'!D67</f>
        <v>0</v>
      </c>
      <c r="F170" s="234">
        <f>'COPY TABLE'!E67</f>
        <v>0</v>
      </c>
      <c r="G170" s="234">
        <f>'COPY TABLE'!F67</f>
        <v>0</v>
      </c>
      <c r="H170" s="234">
        <f>'COPY TABLE'!G67</f>
        <v>0</v>
      </c>
      <c r="I170" s="234">
        <f>'COPY TABLE'!H67</f>
        <v>0</v>
      </c>
      <c r="J170" s="234">
        <f>'COPY TABLE'!I67</f>
        <v>0</v>
      </c>
      <c r="K170" s="234">
        <f>'COPY TABLE'!J67</f>
        <v>0</v>
      </c>
      <c r="L170" s="234">
        <f>'COPY TABLE'!K67</f>
        <v>0</v>
      </c>
      <c r="M170" s="234">
        <f>'COPY TABLE'!L67</f>
        <v>0</v>
      </c>
      <c r="N170" s="234">
        <f>'COPY TABLE'!M67</f>
        <v>0</v>
      </c>
      <c r="O170" s="234">
        <f>'COPY TABLE'!N67</f>
        <v>0</v>
      </c>
    </row>
    <row r="171" spans="1:15" s="102" customFormat="1" hidden="1" x14ac:dyDescent="0.2">
      <c r="A171" s="224"/>
    </row>
    <row r="172" spans="1:15" s="102" customFormat="1" hidden="1" x14ac:dyDescent="0.2">
      <c r="A172" s="224"/>
    </row>
    <row r="173" spans="1:15" s="102" customFormat="1" hidden="1" x14ac:dyDescent="0.2">
      <c r="A173" s="224"/>
    </row>
    <row r="174" spans="1:15" s="102" customFormat="1" hidden="1" x14ac:dyDescent="0.2">
      <c r="A174" s="224"/>
    </row>
    <row r="175" spans="1:15" s="102" customFormat="1" hidden="1" x14ac:dyDescent="0.2">
      <c r="A175" s="224"/>
    </row>
    <row r="176" spans="1:15" s="102" customFormat="1" hidden="1" x14ac:dyDescent="0.2">
      <c r="A176" s="224"/>
    </row>
    <row r="177" spans="1:1" s="102" customFormat="1" hidden="1" x14ac:dyDescent="0.2">
      <c r="A177" s="224"/>
    </row>
    <row r="178" spans="1:1" s="102" customFormat="1" hidden="1" x14ac:dyDescent="0.2">
      <c r="A178" s="224"/>
    </row>
    <row r="179" spans="1:1" s="102" customFormat="1" hidden="1" x14ac:dyDescent="0.2">
      <c r="A179" s="224"/>
    </row>
    <row r="180" spans="1:1" s="102" customFormat="1" hidden="1" x14ac:dyDescent="0.2">
      <c r="A180" s="224"/>
    </row>
    <row r="181" spans="1:1" s="102" customFormat="1" hidden="1" x14ac:dyDescent="0.2">
      <c r="A181" s="224"/>
    </row>
    <row r="182" spans="1:1" s="102" customFormat="1" hidden="1" x14ac:dyDescent="0.2">
      <c r="A182" s="224"/>
    </row>
    <row r="183" spans="1:1" s="102" customFormat="1" hidden="1" x14ac:dyDescent="0.2">
      <c r="A183" s="224"/>
    </row>
    <row r="184" spans="1:1" s="102" customFormat="1" hidden="1" x14ac:dyDescent="0.2">
      <c r="A184" s="224"/>
    </row>
    <row r="185" spans="1:1" s="102" customFormat="1" hidden="1" x14ac:dyDescent="0.2">
      <c r="A185" s="224"/>
    </row>
    <row r="186" spans="1:1" s="102" customFormat="1" hidden="1" x14ac:dyDescent="0.2">
      <c r="A186" s="224"/>
    </row>
    <row r="187" spans="1:1" s="102" customFormat="1" hidden="1" x14ac:dyDescent="0.2">
      <c r="A187" s="224"/>
    </row>
    <row r="188" spans="1:1" s="102" customFormat="1" hidden="1" x14ac:dyDescent="0.2">
      <c r="A188" s="224"/>
    </row>
    <row r="189" spans="1:1" s="102" customFormat="1" hidden="1" x14ac:dyDescent="0.2">
      <c r="A189" s="224"/>
    </row>
    <row r="190" spans="1:1" s="102" customFormat="1" hidden="1" x14ac:dyDescent="0.2">
      <c r="A190" s="224"/>
    </row>
    <row r="191" spans="1:1" s="102" customFormat="1" hidden="1" x14ac:dyDescent="0.2">
      <c r="A191" s="224"/>
    </row>
    <row r="192" spans="1:1" s="102" customFormat="1" hidden="1" x14ac:dyDescent="0.2">
      <c r="A192" s="224"/>
    </row>
    <row r="193" spans="1:1" s="102" customFormat="1" hidden="1" x14ac:dyDescent="0.2">
      <c r="A193" s="224"/>
    </row>
    <row r="194" spans="1:1" s="102" customFormat="1" hidden="1" x14ac:dyDescent="0.2">
      <c r="A194" s="224"/>
    </row>
    <row r="195" spans="1:1" s="102" customFormat="1" hidden="1" x14ac:dyDescent="0.2">
      <c r="A195" s="224"/>
    </row>
    <row r="196" spans="1:1" s="102" customFormat="1" hidden="1" x14ac:dyDescent="0.2">
      <c r="A196" s="224"/>
    </row>
    <row r="197" spans="1:1" s="102" customFormat="1" hidden="1" x14ac:dyDescent="0.2">
      <c r="A197" s="224"/>
    </row>
    <row r="198" spans="1:1" s="102" customFormat="1" hidden="1" x14ac:dyDescent="0.2">
      <c r="A198" s="224"/>
    </row>
    <row r="199" spans="1:1" s="102" customFormat="1" hidden="1" x14ac:dyDescent="0.2">
      <c r="A199" s="224"/>
    </row>
    <row r="200" spans="1:1" s="102" customFormat="1" hidden="1" x14ac:dyDescent="0.2">
      <c r="A200" s="224"/>
    </row>
    <row r="201" spans="1:1" s="102" customFormat="1" hidden="1" x14ac:dyDescent="0.2">
      <c r="A201" s="224"/>
    </row>
    <row r="202" spans="1:1" s="102" customFormat="1" hidden="1" x14ac:dyDescent="0.2">
      <c r="A202" s="224"/>
    </row>
    <row r="203" spans="1:1" s="102" customFormat="1" hidden="1" x14ac:dyDescent="0.2">
      <c r="A203" s="224"/>
    </row>
    <row r="204" spans="1:1" s="102" customFormat="1" hidden="1" x14ac:dyDescent="0.2">
      <c r="A204" s="224"/>
    </row>
    <row r="205" spans="1:1" s="102" customFormat="1" hidden="1" x14ac:dyDescent="0.2">
      <c r="A205" s="224"/>
    </row>
    <row r="206" spans="1:1" s="102" customFormat="1" hidden="1" x14ac:dyDescent="0.2">
      <c r="A206" s="224"/>
    </row>
    <row r="207" spans="1:1" s="102" customFormat="1" hidden="1" x14ac:dyDescent="0.2">
      <c r="A207" s="224"/>
    </row>
    <row r="208" spans="1:1" s="102" customFormat="1" hidden="1" x14ac:dyDescent="0.2">
      <c r="A208" s="224"/>
    </row>
    <row r="209" spans="1:1" s="102" customFormat="1" hidden="1" x14ac:dyDescent="0.2">
      <c r="A209" s="224"/>
    </row>
    <row r="210" spans="1:1" s="102" customFormat="1" hidden="1" x14ac:dyDescent="0.2">
      <c r="A210" s="224"/>
    </row>
    <row r="211" spans="1:1" s="102" customFormat="1" hidden="1" x14ac:dyDescent="0.2">
      <c r="A211" s="224"/>
    </row>
    <row r="212" spans="1:1" s="97" customFormat="1" hidden="1" x14ac:dyDescent="0.2">
      <c r="A212" s="236"/>
    </row>
    <row r="213" spans="1:1" s="97" customFormat="1" hidden="1" x14ac:dyDescent="0.2">
      <c r="A213" s="236"/>
    </row>
    <row r="214" spans="1:1" s="97" customFormat="1" hidden="1" x14ac:dyDescent="0.2">
      <c r="A214" s="236"/>
    </row>
    <row r="215" spans="1:1" s="97" customFormat="1" hidden="1" x14ac:dyDescent="0.2">
      <c r="A215" s="236"/>
    </row>
    <row r="216" spans="1:1" s="97" customFormat="1" hidden="1" x14ac:dyDescent="0.2">
      <c r="A216" s="236"/>
    </row>
    <row r="217" spans="1:1" s="97" customFormat="1" hidden="1" x14ac:dyDescent="0.2">
      <c r="A217" s="236"/>
    </row>
    <row r="218" spans="1:1" s="97" customFormat="1" hidden="1" x14ac:dyDescent="0.2">
      <c r="A218" s="236"/>
    </row>
    <row r="219" spans="1:1" s="97" customFormat="1" hidden="1" x14ac:dyDescent="0.2">
      <c r="A219" s="236"/>
    </row>
    <row r="220" spans="1:1" s="97" customFormat="1" hidden="1" x14ac:dyDescent="0.2">
      <c r="A220" s="236"/>
    </row>
    <row r="221" spans="1:1" s="97" customFormat="1" hidden="1" x14ac:dyDescent="0.2">
      <c r="A221" s="236"/>
    </row>
    <row r="222" spans="1:1" s="97" customFormat="1" hidden="1" x14ac:dyDescent="0.2">
      <c r="A222" s="236"/>
    </row>
    <row r="223" spans="1:1" s="97" customFormat="1" hidden="1" x14ac:dyDescent="0.2">
      <c r="A223" s="236"/>
    </row>
    <row r="224" spans="1:1" s="97" customFormat="1" hidden="1" x14ac:dyDescent="0.2">
      <c r="A224" s="236"/>
    </row>
    <row r="225" spans="1:1" s="97" customFormat="1" hidden="1" x14ac:dyDescent="0.2">
      <c r="A225" s="236"/>
    </row>
    <row r="226" spans="1:1" s="97" customFormat="1" hidden="1" x14ac:dyDescent="0.2">
      <c r="A226" s="236"/>
    </row>
    <row r="227" spans="1:1" s="97" customFormat="1" hidden="1" x14ac:dyDescent="0.2">
      <c r="A227" s="236"/>
    </row>
    <row r="228" spans="1:1" s="97" customFormat="1" hidden="1" x14ac:dyDescent="0.2">
      <c r="A228" s="236"/>
    </row>
    <row r="229" spans="1:1" s="97" customFormat="1" hidden="1" x14ac:dyDescent="0.2">
      <c r="A229" s="236"/>
    </row>
    <row r="230" spans="1:1" s="97" customFormat="1" hidden="1" x14ac:dyDescent="0.2">
      <c r="A230" s="236"/>
    </row>
    <row r="231" spans="1:1" s="97" customFormat="1" hidden="1" x14ac:dyDescent="0.2">
      <c r="A231" s="236"/>
    </row>
    <row r="232" spans="1:1" s="97" customFormat="1" hidden="1" x14ac:dyDescent="0.2">
      <c r="A232" s="236"/>
    </row>
    <row r="233" spans="1:1" s="97" customFormat="1" hidden="1" x14ac:dyDescent="0.2">
      <c r="A233" s="236"/>
    </row>
    <row r="234" spans="1:1" s="97" customFormat="1" hidden="1" x14ac:dyDescent="0.2">
      <c r="A234" s="236"/>
    </row>
    <row r="235" spans="1:1" s="97" customFormat="1" hidden="1" x14ac:dyDescent="0.2">
      <c r="A235" s="236"/>
    </row>
    <row r="236" spans="1:1" s="97" customFormat="1" hidden="1" x14ac:dyDescent="0.2">
      <c r="A236" s="236"/>
    </row>
    <row r="237" spans="1:1" s="97" customFormat="1" hidden="1" x14ac:dyDescent="0.2">
      <c r="A237" s="236"/>
    </row>
    <row r="238" spans="1:1" s="97" customFormat="1" hidden="1" x14ac:dyDescent="0.2">
      <c r="A238" s="236"/>
    </row>
    <row r="239" spans="1:1" s="97" customFormat="1" hidden="1" x14ac:dyDescent="0.2">
      <c r="A239" s="236"/>
    </row>
    <row r="240" spans="1:1" s="97" customFormat="1" hidden="1" x14ac:dyDescent="0.2">
      <c r="A240" s="236"/>
    </row>
    <row r="241" spans="1:1" s="97" customFormat="1" hidden="1" x14ac:dyDescent="0.2">
      <c r="A241" s="236"/>
    </row>
    <row r="242" spans="1:1" s="97" customFormat="1" hidden="1" x14ac:dyDescent="0.2">
      <c r="A242" s="236"/>
    </row>
    <row r="243" spans="1:1" s="97" customFormat="1" hidden="1" x14ac:dyDescent="0.2">
      <c r="A243" s="236"/>
    </row>
    <row r="244" spans="1:1" s="97" customFormat="1" hidden="1" x14ac:dyDescent="0.2">
      <c r="A244" s="236"/>
    </row>
    <row r="245" spans="1:1" s="97" customFormat="1" x14ac:dyDescent="0.2">
      <c r="A245" s="236"/>
    </row>
    <row r="246" spans="1:1" s="97" customFormat="1" x14ac:dyDescent="0.2">
      <c r="A246" s="236"/>
    </row>
    <row r="247" spans="1:1" s="97" customFormat="1" x14ac:dyDescent="0.2">
      <c r="A247" s="236"/>
    </row>
    <row r="248" spans="1:1" s="97" customFormat="1" x14ac:dyDescent="0.2">
      <c r="A248" s="236"/>
    </row>
    <row r="249" spans="1:1" s="97" customFormat="1" x14ac:dyDescent="0.2">
      <c r="A249" s="236"/>
    </row>
    <row r="250" spans="1:1" s="97" customFormat="1" x14ac:dyDescent="0.2">
      <c r="A250" s="236"/>
    </row>
    <row r="251" spans="1:1" s="97" customFormat="1" x14ac:dyDescent="0.2">
      <c r="A251" s="236"/>
    </row>
    <row r="252" spans="1:1" s="97" customFormat="1" x14ac:dyDescent="0.2">
      <c r="A252" s="236"/>
    </row>
    <row r="253" spans="1:1" s="97" customFormat="1" x14ac:dyDescent="0.2">
      <c r="A253" s="236"/>
    </row>
    <row r="254" spans="1:1" s="97" customFormat="1" x14ac:dyDescent="0.2">
      <c r="A254" s="236"/>
    </row>
    <row r="255" spans="1:1" s="97" customFormat="1" x14ac:dyDescent="0.2">
      <c r="A255" s="236"/>
    </row>
    <row r="256" spans="1:1" s="97" customFormat="1" x14ac:dyDescent="0.2">
      <c r="A256" s="236"/>
    </row>
    <row r="257" spans="1:1" s="97" customFormat="1" x14ac:dyDescent="0.2">
      <c r="A257" s="236"/>
    </row>
    <row r="258" spans="1:1" s="97" customFormat="1" x14ac:dyDescent="0.2">
      <c r="A258" s="236"/>
    </row>
    <row r="259" spans="1:1" s="97" customFormat="1" x14ac:dyDescent="0.2">
      <c r="A259" s="236"/>
    </row>
    <row r="260" spans="1:1" s="97" customFormat="1" x14ac:dyDescent="0.2">
      <c r="A260" s="236"/>
    </row>
    <row r="261" spans="1:1" s="97" customFormat="1" x14ac:dyDescent="0.2">
      <c r="A261" s="236"/>
    </row>
    <row r="262" spans="1:1" s="97" customFormat="1" x14ac:dyDescent="0.2">
      <c r="A262" s="236"/>
    </row>
    <row r="263" spans="1:1" s="97" customFormat="1" x14ac:dyDescent="0.2">
      <c r="A263" s="236"/>
    </row>
    <row r="264" spans="1:1" s="97" customFormat="1" x14ac:dyDescent="0.2">
      <c r="A264" s="236"/>
    </row>
    <row r="265" spans="1:1" s="97" customFormat="1" x14ac:dyDescent="0.2">
      <c r="A265" s="236"/>
    </row>
    <row r="266" spans="1:1" s="97" customFormat="1" x14ac:dyDescent="0.2">
      <c r="A266" s="236"/>
    </row>
    <row r="267" spans="1:1" s="97" customFormat="1" x14ac:dyDescent="0.2">
      <c r="A267" s="236"/>
    </row>
  </sheetData>
  <sheetProtection password="DFDE" sheet="1" objects="1" scenarios="1" selectLockedCells="1"/>
  <mergeCells count="24">
    <mergeCell ref="A3:B3"/>
    <mergeCell ref="B7:C7"/>
    <mergeCell ref="C8:F8"/>
    <mergeCell ref="C9:D9"/>
    <mergeCell ref="G1:G2"/>
    <mergeCell ref="A1:F1"/>
    <mergeCell ref="A2:F2"/>
    <mergeCell ref="C3:D3"/>
    <mergeCell ref="E3:F3"/>
    <mergeCell ref="A5:G5"/>
    <mergeCell ref="E4:F4"/>
    <mergeCell ref="C10:D10"/>
    <mergeCell ref="E37:G37"/>
    <mergeCell ref="E38:G38"/>
    <mergeCell ref="F10:G10"/>
    <mergeCell ref="C6:D6"/>
    <mergeCell ref="E58:G58"/>
    <mergeCell ref="A45:G45"/>
    <mergeCell ref="A47:G47"/>
    <mergeCell ref="A50:B50"/>
    <mergeCell ref="A51:B51"/>
    <mergeCell ref="E56:G56"/>
    <mergeCell ref="D48:E48"/>
    <mergeCell ref="C46:E46"/>
  </mergeCells>
  <conditionalFormatting sqref="C9:D9">
    <cfRule type="cellIs" dxfId="2" priority="3" stopIfTrue="1" operator="equal">
      <formula>"FILL RATES"</formula>
    </cfRule>
    <cfRule type="cellIs" dxfId="1" priority="4" stopIfTrue="1" operator="equal">
      <formula>"WRONG TABLE"</formula>
    </cfRule>
  </conditionalFormatting>
  <conditionalFormatting sqref="C10:D10 F10:G10">
    <cfRule type="cellIs" dxfId="0" priority="2" stopIfTrue="1" operator="equal">
      <formula>"FILL NAME"</formula>
    </cfRule>
  </conditionalFormatting>
  <dataValidations count="2">
    <dataValidation allowBlank="1" showInputMessage="1" showErrorMessage="1" errorTitle="REPEATED NUMBER" error="NUMBER ALREADY EXISTS" sqref="E3:E4"/>
    <dataValidation type="list" allowBlank="1" showInputMessage="1" showErrorMessage="1" sqref="G3">
      <formula1>SND</formula1>
    </dataValidation>
  </dataValidations>
  <pageMargins left="0.33" right="0.2" top="0.5" bottom="0.24" header="0.2" footer="0.24"/>
  <pageSetup paperSize="9" scale="73" orientation="portrait" r:id="rId1"/>
  <rowBreaks count="1" manualBreakCount="1">
    <brk id="42" max="6"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E585"/>
  <sheetViews>
    <sheetView topLeftCell="A39" workbookViewId="0">
      <selection activeCell="D591" sqref="D591"/>
    </sheetView>
  </sheetViews>
  <sheetFormatPr defaultRowHeight="14.25" x14ac:dyDescent="0.2"/>
  <cols>
    <col min="1" max="1" width="15" style="4" customWidth="1"/>
    <col min="2" max="3" width="12.5703125" style="4" customWidth="1"/>
    <col min="4" max="4" width="11.7109375" style="4" bestFit="1" customWidth="1"/>
    <col min="5" max="5" width="8.140625" style="4" customWidth="1"/>
    <col min="6" max="6" width="12.85546875" style="4" customWidth="1"/>
    <col min="7" max="8" width="10.42578125" style="4" bestFit="1" customWidth="1"/>
    <col min="9" max="9" width="15.28515625" style="4" customWidth="1"/>
    <col min="10" max="10" width="10.85546875" style="4" customWidth="1"/>
    <col min="11" max="14" width="10.42578125" style="4" bestFit="1" customWidth="1"/>
    <col min="15" max="15" width="18.42578125" style="4" customWidth="1"/>
    <col min="16" max="16" width="9.140625" style="4"/>
    <col min="17" max="17" width="9.28515625" style="4" bestFit="1" customWidth="1"/>
    <col min="18" max="18" width="9" style="4" bestFit="1" customWidth="1"/>
    <col min="19" max="31" width="12.140625" style="4" bestFit="1" customWidth="1"/>
    <col min="32" max="16384" width="9.140625" style="4"/>
  </cols>
  <sheetData>
    <row r="1" spans="1:17" ht="15" customHeight="1" x14ac:dyDescent="0.2">
      <c r="A1" s="288"/>
      <c r="B1" s="289"/>
      <c r="C1" s="289"/>
      <c r="D1" s="289"/>
      <c r="E1" s="289"/>
      <c r="F1" s="289"/>
      <c r="G1" s="289"/>
      <c r="H1" s="289"/>
      <c r="I1" s="289"/>
      <c r="J1" s="289"/>
      <c r="K1" s="289"/>
      <c r="L1" s="289"/>
      <c r="M1" s="289"/>
      <c r="N1" s="290"/>
    </row>
    <row r="2" spans="1:17" ht="14.25" customHeight="1" x14ac:dyDescent="0.2">
      <c r="A2" s="291"/>
      <c r="B2" s="292"/>
      <c r="C2" s="292"/>
      <c r="D2" s="292"/>
      <c r="E2" s="292"/>
      <c r="F2" s="292"/>
      <c r="G2" s="292"/>
      <c r="H2" s="292"/>
      <c r="I2" s="292"/>
      <c r="J2" s="292"/>
      <c r="K2" s="292"/>
      <c r="L2" s="292"/>
      <c r="M2" s="292"/>
      <c r="N2" s="293"/>
    </row>
    <row r="3" spans="1:17" ht="14.25" customHeight="1" x14ac:dyDescent="0.2">
      <c r="A3" s="294"/>
      <c r="B3" s="295"/>
      <c r="C3" s="295"/>
      <c r="D3" s="295"/>
      <c r="E3" s="295"/>
      <c r="F3" s="295"/>
      <c r="G3" s="295"/>
      <c r="H3" s="295"/>
      <c r="I3" s="295"/>
      <c r="J3" s="295"/>
      <c r="K3" s="295"/>
      <c r="L3" s="295"/>
      <c r="M3" s="295"/>
      <c r="N3" s="296"/>
    </row>
    <row r="4" spans="1:17" ht="15" customHeight="1" thickBot="1" x14ac:dyDescent="0.25">
      <c r="A4" s="297"/>
      <c r="B4" s="298"/>
      <c r="C4" s="298"/>
      <c r="D4" s="298"/>
      <c r="E4" s="298"/>
      <c r="F4" s="298"/>
      <c r="G4" s="298"/>
      <c r="H4" s="298"/>
      <c r="I4" s="298"/>
      <c r="J4" s="298"/>
      <c r="K4" s="298"/>
      <c r="L4" s="298"/>
      <c r="M4" s="298"/>
      <c r="N4" s="299"/>
    </row>
    <row r="5" spans="1:17" ht="36" customHeight="1" thickBot="1" x14ac:dyDescent="0.25">
      <c r="A5" s="311"/>
      <c r="B5" s="312"/>
      <c r="C5" s="313"/>
      <c r="D5" s="83"/>
      <c r="E5" s="287"/>
      <c r="F5" s="28"/>
      <c r="G5" s="300"/>
      <c r="H5" s="301"/>
      <c r="I5" s="314"/>
      <c r="J5" s="88"/>
      <c r="K5" s="29"/>
      <c r="L5" s="30"/>
      <c r="M5" s="31"/>
      <c r="N5" s="32"/>
    </row>
    <row r="6" spans="1:17" ht="36" customHeight="1" thickBot="1" x14ac:dyDescent="0.25">
      <c r="A6" s="311"/>
      <c r="B6" s="312"/>
      <c r="C6" s="312"/>
      <c r="D6" s="312"/>
      <c r="E6" s="313"/>
      <c r="F6" s="85"/>
      <c r="G6" s="300"/>
      <c r="H6" s="301"/>
      <c r="I6" s="314"/>
      <c r="J6" s="85"/>
      <c r="K6" s="315"/>
      <c r="L6" s="316"/>
      <c r="M6" s="87"/>
      <c r="N6" s="33"/>
    </row>
    <row r="7" spans="1:17" s="5" customFormat="1" ht="20.100000000000001" customHeight="1" x14ac:dyDescent="0.25">
      <c r="A7" s="20"/>
      <c r="B7" s="21"/>
      <c r="C7" s="22"/>
      <c r="D7" s="21"/>
      <c r="E7" s="21"/>
      <c r="F7" s="21"/>
      <c r="G7" s="21"/>
      <c r="H7" s="21"/>
      <c r="I7" s="21"/>
      <c r="J7" s="21"/>
      <c r="K7" s="6"/>
      <c r="L7" s="6"/>
      <c r="M7" s="6"/>
      <c r="N7" s="6"/>
    </row>
    <row r="8" spans="1:17" s="5" customFormat="1" ht="20.100000000000001" customHeight="1" x14ac:dyDescent="0.25">
      <c r="A8" s="20"/>
      <c r="B8" s="23"/>
      <c r="C8" s="24"/>
      <c r="D8" s="24"/>
      <c r="E8" s="24"/>
      <c r="F8" s="24"/>
      <c r="G8" s="24"/>
      <c r="H8" s="20"/>
      <c r="I8" s="20"/>
      <c r="J8" s="20"/>
    </row>
    <row r="9" spans="1:17" s="5" customFormat="1" ht="20.100000000000001" customHeight="1" x14ac:dyDescent="0.25">
      <c r="A9" s="8"/>
      <c r="B9" s="23"/>
      <c r="C9" s="25"/>
      <c r="D9" s="24"/>
      <c r="E9" s="24"/>
      <c r="F9" s="24"/>
      <c r="G9" s="20"/>
      <c r="H9" s="20"/>
      <c r="I9" s="20"/>
      <c r="J9" s="25"/>
      <c r="K9" s="7"/>
      <c r="L9" s="7"/>
      <c r="M9" s="7"/>
      <c r="N9" s="7"/>
    </row>
    <row r="10" spans="1:17" s="5" customFormat="1" ht="20.100000000000001" customHeight="1" x14ac:dyDescent="0.25">
      <c r="A10" s="26"/>
      <c r="B10" s="20"/>
      <c r="C10" s="25"/>
      <c r="D10" s="27"/>
      <c r="E10" s="10"/>
      <c r="F10" s="25"/>
      <c r="G10" s="27"/>
      <c r="H10" s="27"/>
      <c r="I10" s="27"/>
      <c r="J10" s="27"/>
      <c r="K10" s="9"/>
      <c r="L10" s="9"/>
      <c r="M10" s="9"/>
      <c r="N10" s="9"/>
    </row>
    <row r="11" spans="1:17" ht="32.25" customHeight="1" x14ac:dyDescent="0.25">
      <c r="A11" s="17"/>
      <c r="B11" s="18"/>
      <c r="C11" s="19"/>
      <c r="D11" s="19"/>
      <c r="E11" s="19"/>
      <c r="F11" s="19"/>
      <c r="G11" s="19"/>
      <c r="H11" s="19"/>
      <c r="I11" s="19"/>
      <c r="J11" s="19"/>
      <c r="K11" s="19"/>
      <c r="L11" s="19"/>
      <c r="M11" s="19"/>
      <c r="N11" s="19"/>
      <c r="O11" s="12"/>
    </row>
    <row r="12" spans="1:17" ht="15" hidden="1" customHeight="1" x14ac:dyDescent="0.2">
      <c r="A12" s="11"/>
      <c r="B12" s="11"/>
      <c r="C12" s="11"/>
      <c r="D12" s="11"/>
      <c r="E12" s="11"/>
      <c r="F12" s="11"/>
      <c r="G12" s="11"/>
      <c r="H12" s="11"/>
      <c r="I12" s="11"/>
      <c r="J12" s="11"/>
      <c r="K12" s="11"/>
      <c r="L12" s="11"/>
      <c r="M12" s="11"/>
      <c r="N12" s="11"/>
      <c r="O12" s="12"/>
    </row>
    <row r="13" spans="1:17" ht="15.75" x14ac:dyDescent="0.25">
      <c r="A13" s="14"/>
      <c r="B13" s="15"/>
      <c r="C13" s="16"/>
      <c r="D13" s="16"/>
      <c r="E13" s="16"/>
      <c r="F13" s="16"/>
      <c r="G13" s="16"/>
      <c r="H13" s="16"/>
      <c r="I13" s="16"/>
      <c r="J13" s="16"/>
      <c r="K13" s="16"/>
      <c r="L13" s="16"/>
      <c r="M13" s="16"/>
      <c r="N13" s="16"/>
      <c r="O13" s="1"/>
      <c r="Q13" s="13"/>
    </row>
    <row r="14" spans="1:17" ht="15.75" x14ac:dyDescent="0.25">
      <c r="A14" s="14"/>
      <c r="B14" s="15"/>
      <c r="C14" s="16"/>
      <c r="D14" s="16"/>
      <c r="E14" s="16"/>
      <c r="F14" s="16"/>
      <c r="G14" s="16"/>
      <c r="H14" s="16"/>
      <c r="I14" s="16"/>
      <c r="J14" s="16"/>
      <c r="K14" s="16"/>
      <c r="L14" s="16"/>
      <c r="M14" s="16"/>
      <c r="N14" s="16"/>
      <c r="O14" s="1"/>
    </row>
    <row r="15" spans="1:17" ht="15.75" x14ac:dyDescent="0.25">
      <c r="A15" s="14"/>
      <c r="B15" s="15"/>
      <c r="C15" s="16"/>
      <c r="D15" s="16"/>
      <c r="E15" s="16"/>
      <c r="F15" s="16"/>
      <c r="G15" s="16"/>
      <c r="H15" s="16"/>
      <c r="I15" s="16"/>
      <c r="J15" s="16"/>
      <c r="K15" s="16"/>
      <c r="L15" s="16"/>
      <c r="M15" s="16"/>
      <c r="N15" s="16"/>
      <c r="O15" s="1"/>
    </row>
    <row r="16" spans="1:17" ht="15.75" x14ac:dyDescent="0.25">
      <c r="A16" s="14"/>
      <c r="B16" s="15"/>
      <c r="C16" s="16"/>
      <c r="D16" s="16"/>
      <c r="E16" s="16"/>
      <c r="F16" s="16"/>
      <c r="G16" s="16"/>
      <c r="H16" s="16"/>
      <c r="I16" s="16"/>
      <c r="J16" s="16"/>
      <c r="K16" s="16"/>
      <c r="L16" s="16"/>
      <c r="M16" s="16"/>
      <c r="N16" s="16"/>
      <c r="O16" s="2"/>
    </row>
    <row r="17" spans="1:15" ht="15.75" x14ac:dyDescent="0.25">
      <c r="A17" s="14"/>
      <c r="B17" s="15"/>
      <c r="C17" s="16"/>
      <c r="D17" s="16"/>
      <c r="E17" s="16"/>
      <c r="F17" s="16"/>
      <c r="G17" s="16"/>
      <c r="H17" s="16"/>
      <c r="I17" s="16"/>
      <c r="J17" s="16"/>
      <c r="K17" s="16"/>
      <c r="L17" s="16"/>
      <c r="M17" s="16"/>
      <c r="N17" s="16"/>
      <c r="O17" s="2"/>
    </row>
    <row r="18" spans="1:15" ht="15.75" x14ac:dyDescent="0.25">
      <c r="A18" s="14"/>
      <c r="B18" s="15"/>
      <c r="C18" s="16"/>
      <c r="D18" s="16"/>
      <c r="E18" s="16"/>
      <c r="F18" s="16"/>
      <c r="G18" s="16"/>
      <c r="H18" s="16"/>
      <c r="I18" s="16"/>
      <c r="J18" s="16"/>
      <c r="K18" s="16"/>
      <c r="L18" s="16"/>
      <c r="M18" s="16"/>
      <c r="N18" s="16"/>
      <c r="O18" s="3"/>
    </row>
    <row r="19" spans="1:15" ht="15.75" x14ac:dyDescent="0.25">
      <c r="A19" s="14"/>
      <c r="B19" s="15"/>
      <c r="C19" s="16"/>
      <c r="D19" s="16"/>
      <c r="E19" s="16"/>
      <c r="F19" s="16"/>
      <c r="G19" s="16"/>
      <c r="H19" s="16"/>
      <c r="I19" s="16"/>
      <c r="J19" s="16"/>
      <c r="K19" s="16"/>
      <c r="L19" s="16"/>
      <c r="M19" s="16"/>
      <c r="N19" s="16"/>
      <c r="O19" s="2"/>
    </row>
    <row r="20" spans="1:15" ht="15.75" x14ac:dyDescent="0.25">
      <c r="A20" s="14"/>
      <c r="B20" s="15"/>
      <c r="C20" s="16"/>
      <c r="D20" s="16"/>
      <c r="E20" s="16"/>
      <c r="F20" s="16"/>
      <c r="G20" s="16"/>
      <c r="H20" s="16"/>
      <c r="I20" s="16"/>
      <c r="J20" s="16"/>
      <c r="K20" s="16"/>
      <c r="L20" s="16"/>
      <c r="M20" s="16"/>
      <c r="N20" s="16"/>
      <c r="O20" s="1"/>
    </row>
    <row r="21" spans="1:15" ht="15.75" x14ac:dyDescent="0.25">
      <c r="A21" s="14"/>
      <c r="B21" s="15"/>
      <c r="C21" s="16"/>
      <c r="D21" s="16"/>
      <c r="E21" s="16"/>
      <c r="F21" s="16"/>
      <c r="G21" s="16"/>
      <c r="H21" s="16"/>
      <c r="I21" s="16"/>
      <c r="J21" s="16"/>
      <c r="K21" s="16"/>
      <c r="L21" s="16"/>
      <c r="M21" s="16"/>
      <c r="N21" s="16"/>
      <c r="O21" s="1"/>
    </row>
    <row r="22" spans="1:15" ht="15.75" x14ac:dyDescent="0.25">
      <c r="A22" s="14"/>
      <c r="B22" s="15"/>
      <c r="C22" s="16"/>
      <c r="D22" s="16"/>
      <c r="E22" s="16"/>
      <c r="F22" s="16"/>
      <c r="G22" s="16"/>
      <c r="H22" s="16"/>
      <c r="I22" s="16"/>
      <c r="J22" s="16"/>
      <c r="K22" s="16"/>
      <c r="L22" s="16"/>
      <c r="M22" s="16"/>
      <c r="N22" s="16"/>
      <c r="O22" s="2"/>
    </row>
    <row r="23" spans="1:15" ht="15.75" x14ac:dyDescent="0.25">
      <c r="A23" s="14"/>
      <c r="B23" s="15"/>
      <c r="C23" s="16"/>
      <c r="D23" s="16"/>
      <c r="E23" s="16"/>
      <c r="F23" s="16"/>
      <c r="G23" s="16"/>
      <c r="H23" s="16"/>
      <c r="I23" s="16"/>
      <c r="J23" s="16"/>
      <c r="K23" s="16"/>
      <c r="L23" s="16"/>
      <c r="M23" s="16"/>
      <c r="N23" s="16"/>
      <c r="O23" s="1"/>
    </row>
    <row r="24" spans="1:15" ht="15.75" x14ac:dyDescent="0.25">
      <c r="A24" s="14"/>
      <c r="B24" s="15"/>
      <c r="C24" s="16"/>
      <c r="D24" s="16"/>
      <c r="E24" s="16"/>
      <c r="F24" s="16"/>
      <c r="G24" s="16"/>
      <c r="H24" s="16"/>
      <c r="I24" s="16"/>
      <c r="J24" s="16"/>
      <c r="K24" s="16"/>
      <c r="L24" s="16"/>
      <c r="M24" s="16"/>
      <c r="N24" s="16"/>
      <c r="O24" s="1"/>
    </row>
    <row r="25" spans="1:15" ht="15.75" x14ac:dyDescent="0.25">
      <c r="A25" s="14"/>
      <c r="B25" s="15"/>
      <c r="C25" s="16"/>
      <c r="D25" s="16"/>
      <c r="E25" s="16"/>
      <c r="F25" s="16"/>
      <c r="G25" s="16"/>
      <c r="H25" s="16"/>
      <c r="I25" s="16"/>
      <c r="J25" s="16"/>
      <c r="K25" s="16"/>
      <c r="L25" s="16"/>
      <c r="M25" s="16"/>
      <c r="N25" s="16"/>
      <c r="O25" s="2"/>
    </row>
    <row r="26" spans="1:15" ht="15.75" x14ac:dyDescent="0.25">
      <c r="A26" s="14"/>
      <c r="B26" s="15"/>
      <c r="C26" s="16"/>
      <c r="D26" s="16"/>
      <c r="E26" s="16"/>
      <c r="F26" s="16"/>
      <c r="G26" s="16"/>
      <c r="H26" s="16"/>
      <c r="I26" s="16"/>
      <c r="J26" s="16"/>
      <c r="K26" s="16"/>
      <c r="L26" s="16"/>
      <c r="M26" s="16"/>
      <c r="N26" s="16"/>
      <c r="O26" s="1"/>
    </row>
    <row r="27" spans="1:15" ht="15.75" x14ac:dyDescent="0.25">
      <c r="A27" s="14"/>
      <c r="B27" s="15"/>
      <c r="C27" s="16"/>
      <c r="D27" s="16"/>
      <c r="E27" s="16"/>
      <c r="F27" s="16"/>
      <c r="G27" s="16"/>
      <c r="H27" s="16"/>
      <c r="I27" s="16"/>
      <c r="J27" s="16"/>
      <c r="K27" s="16"/>
      <c r="L27" s="16"/>
      <c r="M27" s="16"/>
      <c r="N27" s="16"/>
      <c r="O27" s="1"/>
    </row>
    <row r="28" spans="1:15" ht="15.75" x14ac:dyDescent="0.25">
      <c r="A28" s="14"/>
      <c r="B28" s="15"/>
      <c r="C28" s="16"/>
      <c r="D28" s="16"/>
      <c r="E28" s="16"/>
      <c r="F28" s="16"/>
      <c r="G28" s="16"/>
      <c r="H28" s="16"/>
      <c r="I28" s="16"/>
      <c r="J28" s="16"/>
      <c r="K28" s="16"/>
      <c r="L28" s="16"/>
      <c r="M28" s="16"/>
      <c r="N28" s="16"/>
      <c r="O28" s="2"/>
    </row>
    <row r="29" spans="1:15" ht="15.75" x14ac:dyDescent="0.25">
      <c r="A29" s="14"/>
      <c r="B29" s="15"/>
      <c r="C29" s="16"/>
      <c r="D29" s="16"/>
      <c r="E29" s="16"/>
      <c r="F29" s="16"/>
      <c r="G29" s="16"/>
      <c r="H29" s="16"/>
      <c r="I29" s="16"/>
      <c r="J29" s="16"/>
      <c r="K29" s="16"/>
      <c r="L29" s="16"/>
      <c r="M29" s="16"/>
      <c r="N29" s="16"/>
      <c r="O29" s="1"/>
    </row>
    <row r="30" spans="1:15" ht="15.75" x14ac:dyDescent="0.25">
      <c r="A30" s="14"/>
      <c r="B30" s="15"/>
      <c r="C30" s="16"/>
      <c r="D30" s="16"/>
      <c r="E30" s="16"/>
      <c r="F30" s="16"/>
      <c r="G30" s="16"/>
      <c r="H30" s="16"/>
      <c r="I30" s="16"/>
      <c r="J30" s="16"/>
      <c r="K30" s="16"/>
      <c r="L30" s="16"/>
      <c r="M30" s="16"/>
      <c r="N30" s="16"/>
      <c r="O30" s="1"/>
    </row>
    <row r="31" spans="1:15" ht="15.75" x14ac:dyDescent="0.25">
      <c r="A31" s="14"/>
      <c r="B31" s="15"/>
      <c r="C31" s="16"/>
      <c r="D31" s="16"/>
      <c r="E31" s="16"/>
      <c r="F31" s="16"/>
      <c r="G31" s="16"/>
      <c r="H31" s="16"/>
      <c r="I31" s="16"/>
      <c r="J31" s="16"/>
      <c r="K31" s="16"/>
      <c r="L31" s="16"/>
      <c r="M31" s="16"/>
      <c r="N31" s="16"/>
      <c r="O31" s="1"/>
    </row>
    <row r="32" spans="1:15" ht="15.75" x14ac:dyDescent="0.25">
      <c r="A32" s="14"/>
      <c r="B32" s="15"/>
      <c r="C32" s="16"/>
      <c r="D32" s="16"/>
      <c r="E32" s="16"/>
      <c r="F32" s="16"/>
      <c r="G32" s="16"/>
      <c r="H32" s="16"/>
      <c r="I32" s="16"/>
      <c r="J32" s="16"/>
      <c r="K32" s="16"/>
      <c r="L32" s="16"/>
      <c r="M32" s="16"/>
      <c r="N32" s="16"/>
      <c r="O32" s="2"/>
    </row>
    <row r="33" spans="1:15" ht="15.75" x14ac:dyDescent="0.25">
      <c r="A33" s="14"/>
      <c r="B33" s="15"/>
      <c r="C33" s="16"/>
      <c r="D33" s="16"/>
      <c r="E33" s="16"/>
      <c r="F33" s="16"/>
      <c r="G33" s="16"/>
      <c r="H33" s="16"/>
      <c r="I33" s="16"/>
      <c r="J33" s="16"/>
      <c r="K33" s="16"/>
      <c r="L33" s="16"/>
      <c r="M33" s="16"/>
      <c r="N33" s="16"/>
      <c r="O33" s="2"/>
    </row>
    <row r="34" spans="1:15" ht="15.75" x14ac:dyDescent="0.25">
      <c r="A34" s="14"/>
      <c r="B34" s="15"/>
      <c r="C34" s="16"/>
      <c r="D34" s="16"/>
      <c r="E34" s="16"/>
      <c r="F34" s="16"/>
      <c r="G34" s="16"/>
      <c r="H34" s="16"/>
      <c r="I34" s="16"/>
      <c r="J34" s="16"/>
      <c r="K34" s="16"/>
      <c r="L34" s="16"/>
      <c r="M34" s="16"/>
      <c r="N34" s="16"/>
      <c r="O34" s="2"/>
    </row>
    <row r="35" spans="1:15" ht="15.75" x14ac:dyDescent="0.25">
      <c r="A35" s="14"/>
      <c r="B35" s="15"/>
      <c r="C35" s="16"/>
      <c r="D35" s="16"/>
      <c r="E35" s="16"/>
      <c r="F35" s="16"/>
      <c r="G35" s="16"/>
      <c r="H35" s="16"/>
      <c r="I35" s="16"/>
      <c r="J35" s="16"/>
      <c r="K35" s="16"/>
      <c r="L35" s="16"/>
      <c r="M35" s="16"/>
      <c r="N35" s="16"/>
      <c r="O35" s="1"/>
    </row>
    <row r="36" spans="1:15" ht="15.75" x14ac:dyDescent="0.25">
      <c r="A36" s="14"/>
      <c r="B36" s="15"/>
      <c r="C36" s="16"/>
      <c r="D36" s="16"/>
      <c r="E36" s="16"/>
      <c r="F36" s="16"/>
      <c r="G36" s="16"/>
      <c r="H36" s="16"/>
      <c r="I36" s="16"/>
      <c r="J36" s="16"/>
      <c r="K36" s="16"/>
      <c r="L36" s="16"/>
      <c r="M36" s="16"/>
      <c r="N36" s="16"/>
      <c r="O36" s="1"/>
    </row>
    <row r="37" spans="1:15" ht="15.75" x14ac:dyDescent="0.25">
      <c r="A37" s="14"/>
      <c r="B37" s="15"/>
      <c r="C37" s="16"/>
      <c r="D37" s="16"/>
      <c r="E37" s="16"/>
      <c r="F37" s="16"/>
      <c r="G37" s="16"/>
      <c r="H37" s="16"/>
      <c r="I37" s="16"/>
      <c r="J37" s="16"/>
      <c r="K37" s="16"/>
      <c r="L37" s="16"/>
      <c r="M37" s="16"/>
      <c r="N37" s="16"/>
      <c r="O37" s="1"/>
    </row>
    <row r="38" spans="1:15" ht="15.75" x14ac:dyDescent="0.25">
      <c r="A38" s="14"/>
      <c r="B38" s="15"/>
      <c r="C38" s="16"/>
      <c r="D38" s="16"/>
      <c r="E38" s="16"/>
      <c r="F38" s="16"/>
      <c r="G38" s="16"/>
      <c r="H38" s="16"/>
      <c r="I38" s="16"/>
      <c r="J38" s="16"/>
      <c r="K38" s="16"/>
      <c r="L38" s="16"/>
      <c r="M38" s="16"/>
      <c r="N38" s="16"/>
      <c r="O38" s="1"/>
    </row>
    <row r="39" spans="1:15" ht="15.75" x14ac:dyDescent="0.25">
      <c r="A39" s="14"/>
      <c r="B39" s="15"/>
      <c r="C39" s="16"/>
      <c r="D39" s="16"/>
      <c r="E39" s="16"/>
      <c r="F39" s="16"/>
      <c r="G39" s="16"/>
      <c r="H39" s="16"/>
      <c r="I39" s="16"/>
      <c r="J39" s="16"/>
      <c r="K39" s="16"/>
      <c r="L39" s="16"/>
      <c r="M39" s="16"/>
      <c r="N39" s="16"/>
      <c r="O39" s="1"/>
    </row>
    <row r="40" spans="1:15" ht="15.75" x14ac:dyDescent="0.25">
      <c r="A40" s="14"/>
      <c r="B40" s="15"/>
      <c r="C40" s="16"/>
      <c r="D40" s="16"/>
      <c r="E40" s="16"/>
      <c r="F40" s="16"/>
      <c r="G40" s="16"/>
      <c r="H40" s="16"/>
      <c r="I40" s="16"/>
      <c r="J40" s="16"/>
      <c r="K40" s="16"/>
      <c r="L40" s="16"/>
      <c r="M40" s="16"/>
      <c r="N40" s="16"/>
      <c r="O40" s="2"/>
    </row>
    <row r="41" spans="1:15" ht="15.75" x14ac:dyDescent="0.25">
      <c r="A41" s="14"/>
      <c r="B41" s="15"/>
      <c r="C41" s="16"/>
      <c r="D41" s="16"/>
      <c r="E41" s="16"/>
      <c r="F41" s="16"/>
      <c r="G41" s="16"/>
      <c r="H41" s="16"/>
      <c r="I41" s="16"/>
      <c r="J41" s="16"/>
      <c r="K41" s="16"/>
      <c r="L41" s="16"/>
      <c r="M41" s="16"/>
      <c r="N41" s="16"/>
      <c r="O41" s="1"/>
    </row>
    <row r="42" spans="1:15" ht="15.75" x14ac:dyDescent="0.25">
      <c r="A42" s="14"/>
      <c r="B42" s="15"/>
      <c r="C42" s="16"/>
      <c r="D42" s="16"/>
      <c r="E42" s="16"/>
      <c r="F42" s="16"/>
      <c r="G42" s="16"/>
      <c r="H42" s="16"/>
      <c r="I42" s="16"/>
      <c r="J42" s="16"/>
      <c r="K42" s="16"/>
      <c r="L42" s="16"/>
      <c r="M42" s="16"/>
      <c r="N42" s="16"/>
      <c r="O42" s="1"/>
    </row>
    <row r="43" spans="1:15" ht="15.75" x14ac:dyDescent="0.25">
      <c r="A43" s="14"/>
      <c r="B43" s="15"/>
      <c r="C43" s="16"/>
      <c r="D43" s="16"/>
      <c r="E43" s="16"/>
      <c r="F43" s="16"/>
      <c r="G43" s="16"/>
      <c r="H43" s="16"/>
      <c r="I43" s="16"/>
      <c r="J43" s="16"/>
      <c r="K43" s="16"/>
      <c r="L43" s="16"/>
      <c r="M43" s="16"/>
      <c r="N43" s="16"/>
      <c r="O43" s="1"/>
    </row>
    <row r="44" spans="1:15" ht="15.75" x14ac:dyDescent="0.25">
      <c r="A44" s="14"/>
      <c r="B44" s="15"/>
      <c r="C44" s="16"/>
      <c r="D44" s="16"/>
      <c r="E44" s="16"/>
      <c r="F44" s="16"/>
      <c r="G44" s="16"/>
      <c r="H44" s="16"/>
      <c r="I44" s="16"/>
      <c r="J44" s="16"/>
      <c r="K44" s="16"/>
      <c r="L44" s="16"/>
      <c r="M44" s="16"/>
      <c r="N44" s="16"/>
      <c r="O44" s="1"/>
    </row>
    <row r="45" spans="1:15" ht="15.75" x14ac:dyDescent="0.25">
      <c r="A45" s="14"/>
      <c r="B45" s="15"/>
      <c r="C45" s="16"/>
      <c r="D45" s="16"/>
      <c r="E45" s="16"/>
      <c r="F45" s="16"/>
      <c r="G45" s="16"/>
      <c r="H45" s="16"/>
      <c r="I45" s="16"/>
      <c r="J45" s="16"/>
      <c r="K45" s="16"/>
      <c r="L45" s="16"/>
      <c r="M45" s="16"/>
      <c r="N45" s="16"/>
      <c r="O45" s="1"/>
    </row>
    <row r="46" spans="1:15" ht="15.75" x14ac:dyDescent="0.25">
      <c r="A46" s="14"/>
      <c r="B46" s="15"/>
      <c r="C46" s="16"/>
      <c r="D46" s="16"/>
      <c r="E46" s="16"/>
      <c r="F46" s="16"/>
      <c r="G46" s="16"/>
      <c r="H46" s="16"/>
      <c r="I46" s="16"/>
      <c r="J46" s="16"/>
      <c r="K46" s="16"/>
      <c r="L46" s="16"/>
      <c r="M46" s="16"/>
      <c r="N46" s="16"/>
      <c r="O46" s="1"/>
    </row>
    <row r="47" spans="1:15" ht="15.75" x14ac:dyDescent="0.25">
      <c r="A47" s="14"/>
      <c r="B47" s="15"/>
      <c r="C47" s="16"/>
      <c r="D47" s="16"/>
      <c r="E47" s="16"/>
      <c r="F47" s="16"/>
      <c r="G47" s="16"/>
      <c r="H47" s="16"/>
      <c r="I47" s="16"/>
      <c r="J47" s="16"/>
      <c r="K47" s="16"/>
      <c r="L47" s="16"/>
      <c r="M47" s="16"/>
      <c r="N47" s="16"/>
      <c r="O47" s="1"/>
    </row>
    <row r="48" spans="1:15" ht="15.75" x14ac:dyDescent="0.25">
      <c r="A48" s="14"/>
      <c r="B48" s="15"/>
      <c r="C48" s="16"/>
      <c r="D48" s="16"/>
      <c r="E48" s="16"/>
      <c r="F48" s="16"/>
      <c r="G48" s="16"/>
      <c r="H48" s="16"/>
      <c r="I48" s="16"/>
      <c r="J48" s="16"/>
      <c r="K48" s="16"/>
      <c r="L48" s="16"/>
      <c r="M48" s="16"/>
      <c r="N48" s="16"/>
      <c r="O48" s="1"/>
    </row>
    <row r="49" spans="1:15" ht="15.75" x14ac:dyDescent="0.25">
      <c r="A49" s="14"/>
      <c r="B49" s="15"/>
      <c r="C49" s="16"/>
      <c r="D49" s="16"/>
      <c r="E49" s="16"/>
      <c r="F49" s="16"/>
      <c r="G49" s="16"/>
      <c r="H49" s="16"/>
      <c r="I49" s="16"/>
      <c r="J49" s="16"/>
      <c r="K49" s="16"/>
      <c r="L49" s="16"/>
      <c r="M49" s="16"/>
      <c r="N49" s="16"/>
      <c r="O49" s="1"/>
    </row>
    <row r="50" spans="1:15" ht="15.75" x14ac:dyDescent="0.25">
      <c r="A50" s="14"/>
      <c r="B50" s="15"/>
      <c r="C50" s="16"/>
      <c r="D50" s="16"/>
      <c r="E50" s="16"/>
      <c r="F50" s="16"/>
      <c r="G50" s="16"/>
      <c r="H50" s="16"/>
      <c r="I50" s="16"/>
      <c r="J50" s="16"/>
      <c r="K50" s="16"/>
      <c r="L50" s="16"/>
      <c r="M50" s="16"/>
      <c r="N50" s="16"/>
      <c r="O50" s="1"/>
    </row>
    <row r="51" spans="1:15" ht="15.75" x14ac:dyDescent="0.25">
      <c r="A51" s="14"/>
      <c r="B51" s="15"/>
      <c r="C51" s="16"/>
      <c r="D51" s="16"/>
      <c r="E51" s="16"/>
      <c r="F51" s="16"/>
      <c r="G51" s="16"/>
      <c r="H51" s="16"/>
      <c r="I51" s="16"/>
      <c r="J51" s="16"/>
      <c r="K51" s="16"/>
      <c r="L51" s="16"/>
      <c r="M51" s="16"/>
      <c r="N51" s="16"/>
    </row>
    <row r="52" spans="1:15" s="199" customFormat="1" ht="15.75" x14ac:dyDescent="0.25">
      <c r="A52" s="14"/>
      <c r="B52" s="15"/>
      <c r="C52" s="16"/>
      <c r="D52" s="16"/>
      <c r="E52" s="16"/>
      <c r="F52" s="16"/>
      <c r="G52" s="16"/>
      <c r="H52" s="16"/>
      <c r="I52" s="16"/>
      <c r="J52" s="16"/>
      <c r="K52" s="16"/>
      <c r="L52" s="16"/>
      <c r="M52" s="16"/>
      <c r="N52" s="16"/>
    </row>
    <row r="53" spans="1:15" s="35" customFormat="1" ht="14.25" hidden="1" customHeight="1" x14ac:dyDescent="0.2"/>
    <row r="54" spans="1:15" s="35" customFormat="1" ht="14.25" hidden="1" customHeight="1" x14ac:dyDescent="0.2"/>
    <row r="55" spans="1:15" s="35" customFormat="1" ht="14.25" hidden="1" customHeight="1" x14ac:dyDescent="0.2"/>
    <row r="56" spans="1:15" s="35" customFormat="1" ht="14.25" hidden="1" customHeight="1" x14ac:dyDescent="0.2"/>
    <row r="57" spans="1:15" s="35" customFormat="1" ht="14.25" hidden="1" customHeight="1" x14ac:dyDescent="0.2"/>
    <row r="58" spans="1:15" s="35" customFormat="1" ht="14.25" hidden="1" customHeight="1" x14ac:dyDescent="0.2"/>
    <row r="59" spans="1:15" s="35" customFormat="1" ht="14.25" hidden="1" customHeight="1" x14ac:dyDescent="0.2"/>
    <row r="60" spans="1:15" s="35" customFormat="1" ht="14.25" hidden="1" customHeight="1" x14ac:dyDescent="0.2"/>
    <row r="61" spans="1:15" s="35" customFormat="1" ht="14.25" hidden="1" customHeight="1" x14ac:dyDescent="0.2"/>
    <row r="62" spans="1:15" s="35" customFormat="1" ht="14.25" hidden="1" customHeight="1" x14ac:dyDescent="0.2"/>
    <row r="63" spans="1:15" s="35" customFormat="1" ht="14.25" hidden="1" customHeight="1" x14ac:dyDescent="0.2"/>
    <row r="64" spans="1:15" s="35" customFormat="1" ht="14.25" hidden="1" customHeight="1" x14ac:dyDescent="0.2"/>
    <row r="65" spans="2:31" s="35" customFormat="1" ht="15" hidden="1" customHeight="1" x14ac:dyDescent="0.2">
      <c r="R65" s="45"/>
      <c r="S65" s="45"/>
      <c r="T65" s="45"/>
      <c r="U65" s="45"/>
      <c r="V65" s="45"/>
      <c r="W65" s="45"/>
      <c r="X65" s="45"/>
      <c r="Y65" s="45"/>
      <c r="Z65" s="45"/>
      <c r="AA65" s="45"/>
      <c r="AB65" s="45"/>
      <c r="AC65" s="45"/>
      <c r="AD65" s="45"/>
      <c r="AE65" s="45"/>
    </row>
    <row r="66" spans="2:31" s="35" customFormat="1" ht="15" hidden="1" customHeight="1" x14ac:dyDescent="0.2">
      <c r="L66" s="34"/>
      <c r="R66" s="46"/>
      <c r="S66" s="41"/>
      <c r="T66" s="101"/>
      <c r="U66" s="101"/>
      <c r="V66" s="101"/>
      <c r="W66" s="101"/>
      <c r="X66" s="101"/>
      <c r="Y66" s="101"/>
      <c r="Z66" s="101"/>
      <c r="AA66" s="101"/>
      <c r="AB66" s="101"/>
      <c r="AC66" s="101"/>
      <c r="AD66" s="101"/>
      <c r="AE66" s="101"/>
    </row>
    <row r="67" spans="2:31" s="35" customFormat="1" ht="15" hidden="1" customHeight="1" x14ac:dyDescent="0.2">
      <c r="L67" s="34"/>
      <c r="R67" s="46"/>
      <c r="S67" s="41"/>
      <c r="T67" s="101"/>
      <c r="U67" s="101"/>
      <c r="V67" s="101"/>
      <c r="W67" s="101"/>
      <c r="X67" s="101"/>
      <c r="Y67" s="101"/>
      <c r="Z67" s="101"/>
      <c r="AA67" s="101"/>
      <c r="AB67" s="101"/>
      <c r="AC67" s="101"/>
      <c r="AD67" s="101"/>
      <c r="AE67" s="101"/>
    </row>
    <row r="68" spans="2:31" s="35" customFormat="1" ht="15" hidden="1" customHeight="1" x14ac:dyDescent="0.2">
      <c r="L68" s="34"/>
      <c r="R68" s="46"/>
      <c r="S68" s="41"/>
      <c r="T68" s="101"/>
      <c r="U68" s="101"/>
      <c r="V68" s="101"/>
      <c r="W68" s="101"/>
      <c r="X68" s="101"/>
      <c r="Y68" s="101"/>
      <c r="Z68" s="101"/>
      <c r="AA68" s="101"/>
      <c r="AB68" s="101"/>
      <c r="AC68" s="101"/>
      <c r="AD68" s="101"/>
      <c r="AE68" s="101"/>
    </row>
    <row r="69" spans="2:31" s="35" customFormat="1" ht="15" hidden="1" customHeight="1" x14ac:dyDescent="0.2">
      <c r="L69" s="34"/>
      <c r="R69" s="46"/>
      <c r="S69" s="41"/>
      <c r="T69" s="101"/>
      <c r="U69" s="101"/>
      <c r="V69" s="101"/>
      <c r="W69" s="101"/>
      <c r="X69" s="101"/>
      <c r="Y69" s="101"/>
      <c r="Z69" s="101"/>
      <c r="AA69" s="101"/>
      <c r="AB69" s="101"/>
      <c r="AC69" s="101"/>
      <c r="AD69" s="101"/>
      <c r="AE69" s="101"/>
    </row>
    <row r="70" spans="2:31" s="35" customFormat="1" ht="15" hidden="1" customHeight="1" x14ac:dyDescent="0.2">
      <c r="L70" s="34"/>
      <c r="R70" s="46"/>
      <c r="S70" s="41"/>
      <c r="T70" s="101"/>
      <c r="U70" s="101"/>
      <c r="V70" s="101"/>
      <c r="W70" s="101"/>
      <c r="X70" s="101"/>
      <c r="Y70" s="101"/>
      <c r="Z70" s="101"/>
      <c r="AA70" s="101"/>
      <c r="AB70" s="101"/>
      <c r="AC70" s="101"/>
      <c r="AD70" s="101"/>
      <c r="AE70" s="101"/>
    </row>
    <row r="71" spans="2:31" s="35" customFormat="1" ht="15" hidden="1" customHeight="1" x14ac:dyDescent="0.2">
      <c r="L71" s="34"/>
      <c r="R71" s="46"/>
      <c r="S71" s="41"/>
      <c r="T71" s="101"/>
      <c r="U71" s="101"/>
      <c r="V71" s="101"/>
      <c r="W71" s="101"/>
      <c r="X71" s="101"/>
      <c r="Y71" s="101"/>
      <c r="Z71" s="101"/>
      <c r="AA71" s="101"/>
      <c r="AB71" s="101"/>
      <c r="AC71" s="101"/>
      <c r="AD71" s="101"/>
      <c r="AE71" s="101"/>
    </row>
    <row r="72" spans="2:31" s="35" customFormat="1" ht="15" hidden="1" customHeight="1" x14ac:dyDescent="0.2">
      <c r="L72" s="34"/>
      <c r="R72" s="46"/>
      <c r="S72" s="41"/>
      <c r="T72" s="101"/>
      <c r="U72" s="101"/>
      <c r="V72" s="101"/>
      <c r="W72" s="101"/>
      <c r="X72" s="101"/>
      <c r="Y72" s="101"/>
      <c r="Z72" s="101"/>
      <c r="AA72" s="101"/>
      <c r="AB72" s="101"/>
      <c r="AC72" s="101"/>
      <c r="AD72" s="101"/>
      <c r="AE72" s="101"/>
    </row>
    <row r="73" spans="2:31" s="35" customFormat="1" ht="15" hidden="1" customHeight="1" x14ac:dyDescent="0.2">
      <c r="C73" s="36"/>
      <c r="D73" s="36"/>
      <c r="E73" s="36"/>
      <c r="F73" s="36"/>
      <c r="G73" s="36"/>
      <c r="H73" s="36"/>
      <c r="I73" s="36"/>
      <c r="J73" s="37"/>
      <c r="K73" s="36"/>
      <c r="L73" s="34"/>
      <c r="O73" s="36"/>
      <c r="R73" s="46"/>
      <c r="S73" s="41"/>
      <c r="T73" s="101"/>
      <c r="U73" s="101"/>
      <c r="V73" s="101"/>
      <c r="W73" s="101"/>
      <c r="X73" s="101"/>
      <c r="Y73" s="101"/>
      <c r="Z73" s="101"/>
      <c r="AA73" s="101"/>
      <c r="AB73" s="101"/>
      <c r="AC73" s="101"/>
      <c r="AD73" s="101"/>
      <c r="AE73" s="101"/>
    </row>
    <row r="74" spans="2:31" s="35" customFormat="1" ht="15" hidden="1" customHeight="1" x14ac:dyDescent="0.2">
      <c r="C74" s="36"/>
      <c r="D74" s="36"/>
      <c r="E74" s="36"/>
      <c r="F74" s="36"/>
      <c r="G74" s="36"/>
      <c r="H74" s="36"/>
      <c r="I74" s="36"/>
      <c r="J74" s="36"/>
      <c r="K74" s="36"/>
      <c r="L74" s="34"/>
      <c r="O74" s="36"/>
      <c r="R74" s="46"/>
      <c r="S74" s="41"/>
      <c r="T74" s="101"/>
      <c r="U74" s="101"/>
      <c r="V74" s="101"/>
      <c r="W74" s="101"/>
      <c r="X74" s="101"/>
      <c r="Y74" s="101"/>
      <c r="Z74" s="101"/>
      <c r="AA74" s="101"/>
      <c r="AB74" s="101"/>
      <c r="AC74" s="101"/>
      <c r="AD74" s="101"/>
      <c r="AE74" s="101"/>
    </row>
    <row r="75" spans="2:31" s="35" customFormat="1" ht="15.75" hidden="1" customHeight="1" x14ac:dyDescent="0.25">
      <c r="C75" s="38"/>
      <c r="D75" s="38"/>
      <c r="E75" s="36"/>
      <c r="F75" s="36"/>
      <c r="G75" s="36"/>
      <c r="H75" s="36"/>
      <c r="I75" s="36"/>
      <c r="J75" s="36"/>
      <c r="K75" s="36"/>
      <c r="L75" s="34"/>
      <c r="O75" s="36"/>
      <c r="R75" s="46"/>
      <c r="S75" s="41"/>
      <c r="T75" s="101"/>
      <c r="U75" s="101"/>
      <c r="V75" s="101"/>
      <c r="W75" s="101"/>
      <c r="X75" s="101"/>
      <c r="Y75" s="101"/>
      <c r="Z75" s="101"/>
      <c r="AA75" s="101"/>
      <c r="AB75" s="101"/>
      <c r="AC75" s="101"/>
      <c r="AD75" s="101"/>
      <c r="AE75" s="101"/>
    </row>
    <row r="76" spans="2:31" s="35" customFormat="1" ht="15.75" hidden="1" customHeight="1" x14ac:dyDescent="0.25">
      <c r="C76" s="38"/>
      <c r="D76" s="39"/>
      <c r="E76" s="40"/>
      <c r="F76" s="36"/>
      <c r="G76" s="36"/>
      <c r="H76" s="36"/>
      <c r="I76" s="36"/>
      <c r="J76" s="36"/>
      <c r="K76" s="36"/>
      <c r="L76" s="34"/>
      <c r="O76" s="36"/>
      <c r="R76" s="46"/>
      <c r="S76" s="41"/>
      <c r="T76" s="101"/>
      <c r="U76" s="101"/>
      <c r="V76" s="101"/>
      <c r="W76" s="101"/>
      <c r="X76" s="101"/>
      <c r="Y76" s="101"/>
      <c r="Z76" s="101"/>
      <c r="AA76" s="101"/>
      <c r="AB76" s="101"/>
      <c r="AC76" s="101"/>
      <c r="AD76" s="101"/>
      <c r="AE76" s="101"/>
    </row>
    <row r="77" spans="2:31" s="35" customFormat="1" ht="15.75" hidden="1" customHeight="1" x14ac:dyDescent="0.25">
      <c r="C77" s="38"/>
      <c r="D77" s="38"/>
      <c r="E77" s="36"/>
      <c r="F77" s="36"/>
      <c r="G77" s="36"/>
      <c r="H77" s="36"/>
      <c r="I77" s="36"/>
      <c r="J77" s="36"/>
      <c r="K77" s="36"/>
      <c r="L77" s="34"/>
      <c r="O77" s="36"/>
      <c r="R77" s="46"/>
      <c r="S77" s="41"/>
      <c r="T77" s="101"/>
      <c r="U77" s="101"/>
      <c r="V77" s="101"/>
      <c r="W77" s="101"/>
      <c r="X77" s="101"/>
      <c r="Y77" s="101"/>
      <c r="Z77" s="101"/>
      <c r="AA77" s="101"/>
      <c r="AB77" s="101"/>
      <c r="AC77" s="101"/>
      <c r="AD77" s="101"/>
      <c r="AE77" s="101"/>
    </row>
    <row r="78" spans="2:31" s="35" customFormat="1" ht="15" hidden="1" customHeight="1" x14ac:dyDescent="0.2">
      <c r="B78" s="41"/>
      <c r="C78" s="42"/>
      <c r="D78" s="42"/>
      <c r="E78" s="42"/>
      <c r="F78" s="42"/>
      <c r="G78" s="42"/>
      <c r="H78" s="42"/>
      <c r="I78" s="42"/>
      <c r="J78" s="42"/>
      <c r="K78" s="42"/>
      <c r="L78" s="34"/>
      <c r="O78" s="36"/>
      <c r="R78" s="46"/>
      <c r="S78" s="41"/>
      <c r="T78" s="101"/>
      <c r="U78" s="101"/>
      <c r="V78" s="101"/>
      <c r="W78" s="101"/>
      <c r="X78" s="101"/>
      <c r="Y78" s="101"/>
      <c r="Z78" s="101"/>
      <c r="AA78" s="101"/>
      <c r="AB78" s="101"/>
      <c r="AC78" s="101"/>
      <c r="AD78" s="101"/>
      <c r="AE78" s="101"/>
    </row>
    <row r="79" spans="2:31" s="35" customFormat="1" ht="15" hidden="1" customHeight="1" x14ac:dyDescent="0.2">
      <c r="B79" s="47"/>
      <c r="C79" s="42"/>
      <c r="D79" s="42"/>
      <c r="E79" s="42"/>
      <c r="F79" s="42"/>
      <c r="G79" s="42"/>
      <c r="H79" s="42"/>
      <c r="I79" s="42"/>
      <c r="J79" s="42"/>
      <c r="K79" s="42"/>
      <c r="L79" s="34"/>
      <c r="O79" s="43"/>
      <c r="R79" s="46"/>
      <c r="S79" s="41"/>
      <c r="T79" s="101"/>
      <c r="U79" s="101"/>
      <c r="V79" s="101"/>
      <c r="W79" s="101"/>
      <c r="X79" s="101"/>
      <c r="Y79" s="101"/>
      <c r="Z79" s="101"/>
      <c r="AA79" s="101"/>
      <c r="AB79" s="101"/>
      <c r="AC79" s="101"/>
      <c r="AD79" s="101"/>
      <c r="AE79" s="101"/>
    </row>
    <row r="80" spans="2:31" s="35" customFormat="1" ht="15" hidden="1" customHeight="1" x14ac:dyDescent="0.2">
      <c r="C80" s="36"/>
      <c r="D80" s="44"/>
      <c r="E80" s="44"/>
      <c r="F80" s="44"/>
      <c r="G80" s="44"/>
      <c r="H80" s="44"/>
      <c r="I80" s="44"/>
      <c r="J80" s="44"/>
      <c r="K80" s="44"/>
      <c r="L80" s="34"/>
      <c r="O80" s="44"/>
      <c r="R80" s="46"/>
      <c r="S80" s="41"/>
      <c r="T80" s="101"/>
      <c r="U80" s="101"/>
      <c r="V80" s="101"/>
      <c r="W80" s="101"/>
      <c r="X80" s="101"/>
      <c r="Y80" s="101"/>
      <c r="Z80" s="101"/>
      <c r="AA80" s="101"/>
      <c r="AB80" s="101"/>
      <c r="AC80" s="101"/>
      <c r="AD80" s="101"/>
      <c r="AE80" s="101"/>
    </row>
    <row r="81" spans="12:31" s="35" customFormat="1" ht="15" hidden="1" customHeight="1" x14ac:dyDescent="0.2">
      <c r="L81" s="34"/>
      <c r="O81" s="44"/>
      <c r="R81" s="46"/>
      <c r="S81" s="41"/>
      <c r="T81" s="101"/>
      <c r="U81" s="101"/>
      <c r="V81" s="101"/>
      <c r="W81" s="101"/>
      <c r="X81" s="101"/>
      <c r="Y81" s="101"/>
      <c r="Z81" s="101"/>
      <c r="AA81" s="101"/>
      <c r="AB81" s="101"/>
      <c r="AC81" s="101"/>
      <c r="AD81" s="101"/>
      <c r="AE81" s="101"/>
    </row>
    <row r="82" spans="12:31" s="35" customFormat="1" ht="15" hidden="1" customHeight="1" x14ac:dyDescent="0.2">
      <c r="L82" s="34"/>
      <c r="O82" s="44"/>
      <c r="R82" s="46"/>
      <c r="S82" s="41"/>
      <c r="T82" s="101"/>
      <c r="U82" s="101"/>
      <c r="V82" s="101"/>
      <c r="W82" s="101"/>
      <c r="X82" s="101"/>
      <c r="Y82" s="101"/>
      <c r="Z82" s="101"/>
      <c r="AA82" s="101"/>
      <c r="AB82" s="101"/>
      <c r="AC82" s="101"/>
      <c r="AD82" s="101"/>
      <c r="AE82" s="101"/>
    </row>
    <row r="83" spans="12:31" s="35" customFormat="1" ht="15" hidden="1" customHeight="1" x14ac:dyDescent="0.2">
      <c r="L83" s="34"/>
      <c r="O83" s="44"/>
      <c r="R83" s="46"/>
      <c r="S83" s="41"/>
      <c r="T83" s="101"/>
      <c r="U83" s="101"/>
      <c r="V83" s="101"/>
      <c r="W83" s="101"/>
      <c r="X83" s="101"/>
      <c r="Y83" s="101"/>
      <c r="Z83" s="101"/>
      <c r="AA83" s="101"/>
      <c r="AB83" s="101"/>
      <c r="AC83" s="101"/>
      <c r="AD83" s="101"/>
      <c r="AE83" s="101"/>
    </row>
    <row r="84" spans="12:31" s="35" customFormat="1" ht="15" hidden="1" customHeight="1" x14ac:dyDescent="0.2">
      <c r="L84" s="34"/>
      <c r="O84" s="44"/>
      <c r="R84" s="46"/>
      <c r="S84" s="41"/>
      <c r="T84" s="101"/>
      <c r="U84" s="101"/>
      <c r="V84" s="101"/>
      <c r="W84" s="101"/>
      <c r="X84" s="101"/>
      <c r="Y84" s="101"/>
      <c r="Z84" s="101"/>
      <c r="AA84" s="101"/>
      <c r="AB84" s="101"/>
      <c r="AC84" s="101"/>
      <c r="AD84" s="101"/>
      <c r="AE84" s="101"/>
    </row>
    <row r="85" spans="12:31" s="35" customFormat="1" ht="15" hidden="1" customHeight="1" x14ac:dyDescent="0.2">
      <c r="L85" s="34"/>
      <c r="R85" s="46"/>
      <c r="S85" s="41"/>
      <c r="T85" s="101"/>
      <c r="U85" s="101"/>
      <c r="V85" s="101"/>
      <c r="W85" s="101"/>
      <c r="X85" s="101"/>
      <c r="Y85" s="101"/>
      <c r="Z85" s="101"/>
      <c r="AA85" s="101"/>
      <c r="AB85" s="101"/>
      <c r="AC85" s="101"/>
      <c r="AD85" s="101"/>
      <c r="AE85" s="101"/>
    </row>
    <row r="86" spans="12:31" s="35" customFormat="1" ht="15" hidden="1" customHeight="1" x14ac:dyDescent="0.2">
      <c r="L86" s="34"/>
      <c r="R86" s="46"/>
      <c r="S86" s="41"/>
      <c r="T86" s="101"/>
      <c r="U86" s="101"/>
      <c r="V86" s="101"/>
      <c r="W86" s="101"/>
      <c r="X86" s="101"/>
      <c r="Y86" s="101"/>
      <c r="Z86" s="101"/>
      <c r="AA86" s="101"/>
      <c r="AB86" s="101"/>
      <c r="AC86" s="101"/>
      <c r="AD86" s="101"/>
      <c r="AE86" s="101"/>
    </row>
    <row r="87" spans="12:31" s="35" customFormat="1" ht="15" hidden="1" customHeight="1" x14ac:dyDescent="0.2">
      <c r="L87" s="34"/>
      <c r="R87" s="46"/>
      <c r="S87" s="41"/>
      <c r="T87" s="101"/>
      <c r="U87" s="101"/>
      <c r="V87" s="101"/>
      <c r="W87" s="101"/>
      <c r="X87" s="101"/>
      <c r="Y87" s="101"/>
      <c r="Z87" s="101"/>
      <c r="AA87" s="101"/>
      <c r="AB87" s="101"/>
      <c r="AC87" s="101"/>
      <c r="AD87" s="101"/>
      <c r="AE87" s="101"/>
    </row>
    <row r="88" spans="12:31" s="35" customFormat="1" ht="15" hidden="1" customHeight="1" x14ac:dyDescent="0.2">
      <c r="L88" s="34"/>
      <c r="R88" s="46"/>
      <c r="S88" s="41"/>
      <c r="T88" s="101"/>
      <c r="U88" s="101"/>
      <c r="V88" s="101"/>
      <c r="W88" s="101"/>
      <c r="X88" s="101"/>
      <c r="Y88" s="101"/>
      <c r="Z88" s="101"/>
      <c r="AA88" s="101"/>
      <c r="AB88" s="101"/>
      <c r="AC88" s="101"/>
      <c r="AD88" s="101"/>
      <c r="AE88" s="101"/>
    </row>
    <row r="89" spans="12:31" s="35" customFormat="1" ht="15" hidden="1" customHeight="1" x14ac:dyDescent="0.2">
      <c r="L89" s="34"/>
      <c r="R89" s="46"/>
      <c r="S89" s="41"/>
      <c r="T89" s="101"/>
      <c r="U89" s="101"/>
      <c r="V89" s="101"/>
      <c r="W89" s="101"/>
      <c r="X89" s="101"/>
      <c r="Y89" s="101"/>
      <c r="Z89" s="101"/>
      <c r="AA89" s="101"/>
      <c r="AB89" s="101"/>
      <c r="AC89" s="101"/>
      <c r="AD89" s="101"/>
      <c r="AE89" s="101"/>
    </row>
    <row r="90" spans="12:31" s="35" customFormat="1" ht="15" hidden="1" customHeight="1" x14ac:dyDescent="0.2">
      <c r="L90" s="34"/>
      <c r="R90" s="46"/>
      <c r="S90" s="41"/>
      <c r="T90" s="101"/>
      <c r="U90" s="101"/>
      <c r="V90" s="101"/>
      <c r="W90" s="101"/>
      <c r="X90" s="101"/>
      <c r="Y90" s="101"/>
      <c r="Z90" s="101"/>
      <c r="AA90" s="101"/>
      <c r="AB90" s="101"/>
      <c r="AC90" s="101"/>
      <c r="AD90" s="101"/>
      <c r="AE90" s="101"/>
    </row>
    <row r="91" spans="12:31" s="35" customFormat="1" ht="15" hidden="1" customHeight="1" x14ac:dyDescent="0.2">
      <c r="L91" s="34"/>
      <c r="R91" s="46"/>
      <c r="S91" s="41"/>
      <c r="T91" s="101"/>
      <c r="U91" s="101"/>
      <c r="V91" s="101"/>
      <c r="W91" s="101"/>
      <c r="X91" s="101"/>
      <c r="Y91" s="101"/>
      <c r="Z91" s="101"/>
      <c r="AA91" s="101"/>
      <c r="AB91" s="101"/>
      <c r="AC91" s="101"/>
      <c r="AD91" s="101"/>
      <c r="AE91" s="101"/>
    </row>
    <row r="92" spans="12:31" s="35" customFormat="1" ht="15" hidden="1" customHeight="1" x14ac:dyDescent="0.2">
      <c r="L92" s="34"/>
      <c r="R92" s="46"/>
      <c r="S92" s="41"/>
      <c r="T92" s="101"/>
      <c r="U92" s="101"/>
      <c r="V92" s="101"/>
      <c r="W92" s="101"/>
      <c r="X92" s="101"/>
      <c r="Y92" s="101"/>
      <c r="Z92" s="101"/>
      <c r="AA92" s="101"/>
      <c r="AB92" s="101"/>
      <c r="AC92" s="101"/>
      <c r="AD92" s="101"/>
      <c r="AE92" s="101"/>
    </row>
    <row r="93" spans="12:31" s="35" customFormat="1" ht="15" hidden="1" customHeight="1" x14ac:dyDescent="0.2">
      <c r="L93" s="34"/>
      <c r="R93" s="46"/>
      <c r="S93" s="41"/>
      <c r="T93" s="101"/>
      <c r="U93" s="101"/>
      <c r="V93" s="101"/>
      <c r="W93" s="101"/>
      <c r="X93" s="101"/>
      <c r="Y93" s="101"/>
      <c r="Z93" s="101"/>
      <c r="AA93" s="101"/>
      <c r="AB93" s="101"/>
      <c r="AC93" s="101"/>
      <c r="AD93" s="101"/>
      <c r="AE93" s="101"/>
    </row>
    <row r="94" spans="12:31" s="35" customFormat="1" ht="15" hidden="1" customHeight="1" x14ac:dyDescent="0.2">
      <c r="L94" s="34"/>
      <c r="R94" s="46"/>
      <c r="S94" s="41"/>
      <c r="T94" s="101"/>
      <c r="U94" s="101"/>
      <c r="V94" s="101"/>
      <c r="W94" s="101"/>
      <c r="X94" s="101"/>
      <c r="Y94" s="101"/>
      <c r="Z94" s="101"/>
      <c r="AA94" s="101"/>
      <c r="AB94" s="101"/>
      <c r="AC94" s="101"/>
      <c r="AD94" s="101"/>
      <c r="AE94" s="101"/>
    </row>
    <row r="95" spans="12:31" s="35" customFormat="1" ht="15" hidden="1" customHeight="1" x14ac:dyDescent="0.2">
      <c r="L95" s="34"/>
      <c r="R95" s="46"/>
      <c r="S95" s="41"/>
      <c r="T95" s="101"/>
      <c r="U95" s="101"/>
      <c r="V95" s="101"/>
      <c r="W95" s="101"/>
      <c r="X95" s="101"/>
      <c r="Y95" s="101"/>
      <c r="Z95" s="101"/>
      <c r="AA95" s="101"/>
      <c r="AB95" s="101"/>
      <c r="AC95" s="101"/>
      <c r="AD95" s="101"/>
      <c r="AE95" s="101"/>
    </row>
    <row r="96" spans="12:31" s="35" customFormat="1" ht="15" hidden="1" customHeight="1" x14ac:dyDescent="0.2">
      <c r="L96" s="34"/>
      <c r="R96" s="46"/>
      <c r="S96" s="41"/>
      <c r="T96" s="101"/>
      <c r="U96" s="101"/>
      <c r="V96" s="101"/>
      <c r="W96" s="101"/>
      <c r="X96" s="101"/>
      <c r="Y96" s="101"/>
      <c r="Z96" s="101"/>
      <c r="AA96" s="101"/>
      <c r="AB96" s="101"/>
      <c r="AC96" s="101"/>
      <c r="AD96" s="101"/>
      <c r="AE96" s="101"/>
    </row>
    <row r="97" spans="12:31" s="35" customFormat="1" ht="15" hidden="1" customHeight="1" x14ac:dyDescent="0.2">
      <c r="L97" s="34"/>
      <c r="R97" s="46"/>
      <c r="S97" s="41"/>
      <c r="T97" s="101"/>
      <c r="U97" s="101"/>
      <c r="V97" s="101"/>
      <c r="W97" s="101"/>
      <c r="X97" s="101"/>
      <c r="Y97" s="101"/>
      <c r="Z97" s="101"/>
      <c r="AA97" s="101"/>
      <c r="AB97" s="101"/>
      <c r="AC97" s="101"/>
      <c r="AD97" s="101"/>
      <c r="AE97" s="101"/>
    </row>
    <row r="98" spans="12:31" s="35" customFormat="1" ht="15" hidden="1" customHeight="1" x14ac:dyDescent="0.2">
      <c r="L98" s="34"/>
      <c r="R98" s="46"/>
      <c r="S98" s="41"/>
      <c r="T98" s="101"/>
      <c r="U98" s="101"/>
      <c r="V98" s="101"/>
      <c r="W98" s="101"/>
      <c r="X98" s="101"/>
      <c r="Y98" s="101"/>
      <c r="Z98" s="101"/>
      <c r="AA98" s="101"/>
      <c r="AB98" s="101"/>
      <c r="AC98" s="101"/>
      <c r="AD98" s="101"/>
      <c r="AE98" s="101"/>
    </row>
    <row r="99" spans="12:31" s="35" customFormat="1" ht="15" hidden="1" customHeight="1" x14ac:dyDescent="0.2">
      <c r="L99" s="34"/>
      <c r="R99" s="46"/>
      <c r="S99" s="41"/>
      <c r="T99" s="101"/>
      <c r="U99" s="101"/>
      <c r="V99" s="101"/>
      <c r="W99" s="101"/>
      <c r="X99" s="101"/>
      <c r="Y99" s="101"/>
      <c r="Z99" s="101"/>
      <c r="AA99" s="101"/>
      <c r="AB99" s="101"/>
      <c r="AC99" s="101"/>
      <c r="AD99" s="101"/>
      <c r="AE99" s="101"/>
    </row>
    <row r="100" spans="12:31" s="35" customFormat="1" ht="15" hidden="1" customHeight="1" x14ac:dyDescent="0.2">
      <c r="L100" s="34"/>
      <c r="R100" s="46"/>
      <c r="S100" s="41"/>
      <c r="T100" s="101"/>
      <c r="U100" s="101"/>
      <c r="V100" s="101"/>
      <c r="W100" s="101"/>
      <c r="X100" s="101"/>
      <c r="Y100" s="101"/>
      <c r="Z100" s="101"/>
      <c r="AA100" s="101"/>
      <c r="AB100" s="101"/>
      <c r="AC100" s="101"/>
      <c r="AD100" s="101"/>
      <c r="AE100" s="101"/>
    </row>
    <row r="101" spans="12:31" s="35" customFormat="1" ht="15" hidden="1" customHeight="1" x14ac:dyDescent="0.2">
      <c r="L101" s="34"/>
      <c r="R101" s="46"/>
      <c r="S101" s="41"/>
      <c r="T101" s="101"/>
      <c r="U101" s="101"/>
      <c r="V101" s="101"/>
      <c r="W101" s="101"/>
      <c r="X101" s="101"/>
      <c r="Y101" s="101"/>
      <c r="Z101" s="101"/>
      <c r="AA101" s="101"/>
      <c r="AB101" s="101"/>
      <c r="AC101" s="101"/>
      <c r="AD101" s="101"/>
      <c r="AE101" s="101"/>
    </row>
    <row r="102" spans="12:31" s="35" customFormat="1" ht="15" hidden="1" customHeight="1" x14ac:dyDescent="0.2">
      <c r="L102" s="34"/>
      <c r="R102" s="46"/>
      <c r="S102" s="41"/>
      <c r="T102" s="101"/>
      <c r="U102" s="101"/>
      <c r="V102" s="101"/>
      <c r="W102" s="101"/>
      <c r="X102" s="101"/>
      <c r="Y102" s="101"/>
      <c r="Z102" s="101"/>
      <c r="AA102" s="101"/>
      <c r="AB102" s="101"/>
      <c r="AC102" s="101"/>
      <c r="AD102" s="101"/>
      <c r="AE102" s="101"/>
    </row>
    <row r="103" spans="12:31" s="35" customFormat="1" ht="15" hidden="1" customHeight="1" x14ac:dyDescent="0.2">
      <c r="L103" s="34"/>
      <c r="R103" s="46"/>
      <c r="S103" s="41"/>
      <c r="T103" s="101"/>
      <c r="U103" s="101"/>
      <c r="V103" s="101"/>
      <c r="W103" s="101"/>
      <c r="X103" s="101"/>
      <c r="Y103" s="101"/>
      <c r="Z103" s="101"/>
      <c r="AA103" s="101"/>
      <c r="AB103" s="101"/>
      <c r="AC103" s="101"/>
      <c r="AD103" s="101"/>
      <c r="AE103" s="101"/>
    </row>
    <row r="104" spans="12:31" s="35" customFormat="1" ht="15" hidden="1" customHeight="1" x14ac:dyDescent="0.2">
      <c r="L104" s="34"/>
      <c r="R104" s="46"/>
      <c r="S104" s="41"/>
      <c r="T104" s="101"/>
      <c r="U104" s="101"/>
      <c r="V104" s="101"/>
      <c r="W104" s="101"/>
      <c r="X104" s="101"/>
      <c r="Y104" s="101"/>
      <c r="Z104" s="101"/>
      <c r="AA104" s="101"/>
      <c r="AB104" s="101"/>
      <c r="AC104" s="101"/>
      <c r="AD104" s="101"/>
      <c r="AE104" s="101"/>
    </row>
    <row r="105" spans="12:31" s="35" customFormat="1" ht="15" hidden="1" customHeight="1" x14ac:dyDescent="0.2">
      <c r="L105" s="34"/>
      <c r="R105" s="46"/>
      <c r="S105" s="41"/>
      <c r="T105" s="101"/>
      <c r="U105" s="101"/>
      <c r="V105" s="101"/>
      <c r="W105" s="101"/>
      <c r="X105" s="101"/>
      <c r="Y105" s="101"/>
      <c r="Z105" s="101"/>
      <c r="AA105" s="101"/>
      <c r="AB105" s="101"/>
      <c r="AC105" s="101"/>
      <c r="AD105" s="101"/>
      <c r="AE105" s="101"/>
    </row>
    <row r="106" spans="12:31" s="35" customFormat="1" ht="15" hidden="1" customHeight="1" x14ac:dyDescent="0.2">
      <c r="L106" s="34"/>
      <c r="R106" s="46"/>
      <c r="S106" s="41"/>
      <c r="T106" s="101"/>
      <c r="U106" s="101"/>
      <c r="V106" s="101"/>
      <c r="W106" s="101"/>
      <c r="X106" s="101"/>
      <c r="Y106" s="101"/>
      <c r="Z106" s="101"/>
      <c r="AA106" s="101"/>
      <c r="AB106" s="101"/>
      <c r="AC106" s="101"/>
      <c r="AD106" s="101"/>
      <c r="AE106" s="101"/>
    </row>
    <row r="107" spans="12:31" s="35" customFormat="1" ht="15" hidden="1" customHeight="1" x14ac:dyDescent="0.2">
      <c r="L107" s="34"/>
      <c r="R107" s="46"/>
      <c r="S107" s="41"/>
      <c r="T107" s="101"/>
      <c r="U107" s="101"/>
      <c r="V107" s="101"/>
      <c r="W107" s="101"/>
      <c r="X107" s="101"/>
      <c r="Y107" s="101"/>
      <c r="Z107" s="101"/>
      <c r="AA107" s="101"/>
      <c r="AB107" s="101"/>
      <c r="AC107" s="101"/>
      <c r="AD107" s="101"/>
      <c r="AE107" s="101"/>
    </row>
    <row r="108" spans="12:31" s="35" customFormat="1" ht="15" hidden="1" customHeight="1" x14ac:dyDescent="0.2">
      <c r="L108" s="34"/>
      <c r="R108" s="46"/>
      <c r="S108" s="41"/>
      <c r="T108" s="101"/>
      <c r="U108" s="101"/>
      <c r="V108" s="101"/>
      <c r="W108" s="101"/>
      <c r="X108" s="101"/>
      <c r="Y108" s="101"/>
      <c r="Z108" s="101"/>
      <c r="AA108" s="101"/>
      <c r="AB108" s="101"/>
      <c r="AC108" s="101"/>
      <c r="AD108" s="101"/>
      <c r="AE108" s="101"/>
    </row>
    <row r="109" spans="12:31" s="35" customFormat="1" ht="15" hidden="1" customHeight="1" x14ac:dyDescent="0.2">
      <c r="L109" s="34"/>
      <c r="R109" s="46"/>
      <c r="S109" s="41"/>
      <c r="T109" s="101"/>
      <c r="U109" s="101"/>
      <c r="V109" s="101"/>
      <c r="W109" s="101"/>
      <c r="X109" s="101"/>
      <c r="Y109" s="101"/>
      <c r="Z109" s="101"/>
      <c r="AA109" s="101"/>
      <c r="AB109" s="101"/>
      <c r="AC109" s="101"/>
      <c r="AD109" s="101"/>
      <c r="AE109" s="101"/>
    </row>
    <row r="110" spans="12:31" s="35" customFormat="1" ht="15" hidden="1" customHeight="1" x14ac:dyDescent="0.2">
      <c r="L110" s="34"/>
      <c r="R110" s="46"/>
      <c r="S110" s="41"/>
      <c r="T110" s="101"/>
      <c r="U110" s="101"/>
      <c r="V110" s="101"/>
      <c r="W110" s="101"/>
      <c r="X110" s="101"/>
      <c r="Y110" s="101"/>
      <c r="Z110" s="101"/>
      <c r="AA110" s="101"/>
      <c r="AB110" s="101"/>
      <c r="AC110" s="101"/>
      <c r="AD110" s="101"/>
      <c r="AE110" s="101"/>
    </row>
    <row r="111" spans="12:31" s="35" customFormat="1" ht="15" hidden="1" customHeight="1" x14ac:dyDescent="0.2">
      <c r="L111" s="34"/>
      <c r="R111" s="46"/>
      <c r="S111" s="41"/>
      <c r="T111" s="101"/>
      <c r="U111" s="101"/>
      <c r="V111" s="101"/>
      <c r="W111" s="101"/>
      <c r="X111" s="101"/>
      <c r="Y111" s="101"/>
      <c r="Z111" s="101"/>
      <c r="AA111" s="101"/>
      <c r="AB111" s="101"/>
      <c r="AC111" s="101"/>
      <c r="AD111" s="101"/>
      <c r="AE111" s="101"/>
    </row>
    <row r="112" spans="12:31" s="35" customFormat="1" ht="15" hidden="1" customHeight="1" x14ac:dyDescent="0.2">
      <c r="L112" s="34"/>
      <c r="R112" s="46"/>
      <c r="S112" s="41"/>
      <c r="T112" s="101"/>
      <c r="U112" s="101"/>
      <c r="V112" s="101"/>
      <c r="W112" s="101"/>
      <c r="X112" s="101"/>
      <c r="Y112" s="101"/>
      <c r="Z112" s="101"/>
      <c r="AA112" s="101"/>
      <c r="AB112" s="101"/>
      <c r="AC112" s="101"/>
      <c r="AD112" s="101"/>
      <c r="AE112" s="101"/>
    </row>
    <row r="113" spans="12:31" s="35" customFormat="1" ht="15" hidden="1" customHeight="1" x14ac:dyDescent="0.2">
      <c r="L113" s="34"/>
      <c r="R113" s="46"/>
      <c r="S113" s="41"/>
      <c r="T113" s="101"/>
      <c r="U113" s="101"/>
      <c r="V113" s="101"/>
      <c r="W113" s="101"/>
      <c r="X113" s="101"/>
      <c r="Y113" s="101"/>
      <c r="Z113" s="101"/>
      <c r="AA113" s="101"/>
      <c r="AB113" s="101"/>
      <c r="AC113" s="101"/>
      <c r="AD113" s="101"/>
      <c r="AE113" s="101"/>
    </row>
    <row r="114" spans="12:31" s="35" customFormat="1" ht="15" hidden="1" customHeight="1" x14ac:dyDescent="0.2">
      <c r="L114" s="34"/>
      <c r="R114" s="46"/>
      <c r="S114" s="41"/>
      <c r="T114" s="101"/>
      <c r="U114" s="101"/>
      <c r="V114" s="101"/>
      <c r="W114" s="101"/>
      <c r="X114" s="101"/>
      <c r="Y114" s="101"/>
      <c r="Z114" s="101"/>
      <c r="AA114" s="101"/>
      <c r="AB114" s="101"/>
      <c r="AC114" s="101"/>
      <c r="AD114" s="101"/>
      <c r="AE114" s="101"/>
    </row>
    <row r="115" spans="12:31" s="35" customFormat="1" ht="15" hidden="1" customHeight="1" x14ac:dyDescent="0.2">
      <c r="L115" s="34"/>
      <c r="R115" s="46"/>
      <c r="S115" s="41"/>
      <c r="T115" s="101"/>
      <c r="U115" s="101"/>
      <c r="V115" s="101"/>
      <c r="W115" s="101"/>
      <c r="X115" s="101"/>
      <c r="Y115" s="101"/>
      <c r="Z115" s="101"/>
      <c r="AA115" s="101"/>
      <c r="AB115" s="101"/>
      <c r="AC115" s="101"/>
      <c r="AD115" s="101"/>
      <c r="AE115" s="101"/>
    </row>
    <row r="116" spans="12:31" s="35" customFormat="1" ht="14.25" hidden="1" customHeight="1" x14ac:dyDescent="0.2"/>
    <row r="117" spans="12:31" s="35" customFormat="1" ht="14.25" hidden="1" customHeight="1" x14ac:dyDescent="0.2">
      <c r="R117" s="48"/>
      <c r="S117" s="49"/>
    </row>
    <row r="118" spans="12:31" s="35" customFormat="1" ht="14.25" hidden="1" customHeight="1" x14ac:dyDescent="0.2"/>
    <row r="119" spans="12:31" s="35" customFormat="1" ht="14.25" hidden="1" customHeight="1" x14ac:dyDescent="0.2"/>
    <row r="120" spans="12:31" s="35" customFormat="1" ht="15" hidden="1" customHeight="1" x14ac:dyDescent="0.2">
      <c r="T120" s="45"/>
    </row>
    <row r="121" spans="12:31" s="35" customFormat="1" ht="15" hidden="1" customHeight="1" x14ac:dyDescent="0.2">
      <c r="T121" s="45"/>
    </row>
    <row r="122" spans="12:31" s="35" customFormat="1" ht="15" hidden="1" customHeight="1" x14ac:dyDescent="0.2">
      <c r="T122" s="45"/>
    </row>
    <row r="123" spans="12:31" s="35" customFormat="1" ht="15" hidden="1" customHeight="1" x14ac:dyDescent="0.2">
      <c r="T123" s="45"/>
    </row>
    <row r="124" spans="12:31" s="35" customFormat="1" ht="15" hidden="1" customHeight="1" x14ac:dyDescent="0.2">
      <c r="T124" s="45"/>
    </row>
    <row r="125" spans="12:31" s="35" customFormat="1" ht="15" hidden="1" customHeight="1" x14ac:dyDescent="0.2">
      <c r="T125" s="45"/>
    </row>
    <row r="126" spans="12:31" s="35" customFormat="1" ht="15" hidden="1" customHeight="1" x14ac:dyDescent="0.2">
      <c r="T126" s="45"/>
    </row>
    <row r="127" spans="12:31" s="35" customFormat="1" ht="15" hidden="1" customHeight="1" x14ac:dyDescent="0.2">
      <c r="T127" s="45"/>
    </row>
    <row r="128" spans="12:31" s="35" customFormat="1" ht="15" hidden="1" customHeight="1" x14ac:dyDescent="0.2">
      <c r="T128" s="45"/>
    </row>
    <row r="129" spans="18:31" s="35" customFormat="1" ht="15" hidden="1" customHeight="1" x14ac:dyDescent="0.2">
      <c r="T129" s="45"/>
    </row>
    <row r="130" spans="18:31" s="35" customFormat="1" ht="15" hidden="1" customHeight="1" x14ac:dyDescent="0.2">
      <c r="T130" s="45"/>
    </row>
    <row r="131" spans="18:31" s="35" customFormat="1" ht="15" hidden="1" customHeight="1" x14ac:dyDescent="0.2">
      <c r="T131" s="45"/>
    </row>
    <row r="132" spans="18:31" s="35" customFormat="1" ht="14.25" hidden="1" customHeight="1" x14ac:dyDescent="0.2"/>
    <row r="133" spans="18:31" s="35" customFormat="1" ht="14.25" hidden="1" customHeight="1" x14ac:dyDescent="0.2"/>
    <row r="134" spans="18:31" s="35" customFormat="1" ht="14.25" hidden="1" customHeight="1" x14ac:dyDescent="0.2"/>
    <row r="135" spans="18:31" s="35" customFormat="1" ht="14.25" hidden="1" customHeight="1" x14ac:dyDescent="0.2"/>
    <row r="136" spans="18:31" s="35" customFormat="1" ht="14.25" hidden="1" customHeight="1" x14ac:dyDescent="0.2"/>
    <row r="137" spans="18:31" s="35" customFormat="1" ht="14.25" hidden="1" customHeight="1" x14ac:dyDescent="0.2"/>
    <row r="138" spans="18:31" s="35" customFormat="1" ht="14.25" hidden="1" customHeight="1" x14ac:dyDescent="0.2"/>
    <row r="139" spans="18:31" s="35" customFormat="1" ht="15" hidden="1" customHeight="1" x14ac:dyDescent="0.2">
      <c r="R139" s="45"/>
      <c r="S139" s="45"/>
      <c r="T139" s="45"/>
      <c r="U139" s="45"/>
      <c r="V139" s="45"/>
      <c r="W139" s="45"/>
      <c r="X139" s="45"/>
      <c r="Y139" s="45"/>
      <c r="Z139" s="45"/>
      <c r="AA139" s="45"/>
      <c r="AB139" s="45"/>
      <c r="AC139" s="45"/>
      <c r="AD139" s="45"/>
      <c r="AE139" s="45"/>
    </row>
    <row r="140" spans="18:31" s="35" customFormat="1" ht="15" hidden="1" customHeight="1" x14ac:dyDescent="0.2">
      <c r="R140" s="46"/>
      <c r="S140" s="41"/>
      <c r="T140" s="101"/>
      <c r="U140" s="101"/>
      <c r="V140" s="101"/>
      <c r="W140" s="101"/>
      <c r="X140" s="101"/>
      <c r="Y140" s="101"/>
      <c r="Z140" s="101"/>
      <c r="AA140" s="101"/>
      <c r="AB140" s="101"/>
      <c r="AC140" s="101"/>
      <c r="AD140" s="101"/>
      <c r="AE140" s="101"/>
    </row>
    <row r="141" spans="18:31" s="35" customFormat="1" ht="15" hidden="1" customHeight="1" x14ac:dyDescent="0.2">
      <c r="R141" s="46"/>
      <c r="S141" s="41"/>
      <c r="T141" s="101"/>
      <c r="U141" s="101"/>
      <c r="V141" s="101"/>
      <c r="W141" s="101"/>
      <c r="X141" s="101"/>
      <c r="Y141" s="101"/>
      <c r="Z141" s="101"/>
      <c r="AA141" s="101"/>
      <c r="AB141" s="101"/>
      <c r="AC141" s="101"/>
      <c r="AD141" s="101"/>
      <c r="AE141" s="101"/>
    </row>
    <row r="142" spans="18:31" s="35" customFormat="1" ht="15" hidden="1" customHeight="1" x14ac:dyDescent="0.2">
      <c r="R142" s="46"/>
      <c r="S142" s="41"/>
      <c r="T142" s="101"/>
      <c r="U142" s="101"/>
      <c r="V142" s="101"/>
      <c r="W142" s="101"/>
      <c r="X142" s="101"/>
      <c r="Y142" s="101"/>
      <c r="Z142" s="101"/>
      <c r="AA142" s="101"/>
      <c r="AB142" s="101"/>
      <c r="AC142" s="101"/>
      <c r="AD142" s="101"/>
      <c r="AE142" s="101"/>
    </row>
    <row r="143" spans="18:31" s="35" customFormat="1" ht="15" hidden="1" customHeight="1" x14ac:dyDescent="0.2">
      <c r="R143" s="46"/>
      <c r="S143" s="41"/>
      <c r="T143" s="101"/>
      <c r="U143" s="101"/>
      <c r="V143" s="101"/>
      <c r="W143" s="101"/>
      <c r="X143" s="101"/>
      <c r="Y143" s="101"/>
      <c r="Z143" s="101"/>
      <c r="AA143" s="101"/>
      <c r="AB143" s="101"/>
      <c r="AC143" s="101"/>
      <c r="AD143" s="101"/>
      <c r="AE143" s="101"/>
    </row>
    <row r="144" spans="18:31" s="35" customFormat="1" ht="15" hidden="1" customHeight="1" x14ac:dyDescent="0.2">
      <c r="R144" s="46"/>
      <c r="S144" s="41"/>
      <c r="T144" s="101"/>
      <c r="U144" s="101"/>
      <c r="V144" s="101"/>
      <c r="W144" s="101"/>
      <c r="X144" s="101"/>
      <c r="Y144" s="101"/>
      <c r="Z144" s="101"/>
      <c r="AA144" s="101"/>
      <c r="AB144" s="101"/>
      <c r="AC144" s="101"/>
      <c r="AD144" s="101"/>
      <c r="AE144" s="101"/>
    </row>
    <row r="145" spans="18:31" s="35" customFormat="1" ht="15" hidden="1" customHeight="1" x14ac:dyDescent="0.2">
      <c r="R145" s="46"/>
      <c r="S145" s="41"/>
      <c r="T145" s="101"/>
      <c r="U145" s="101"/>
      <c r="V145" s="101"/>
      <c r="W145" s="101"/>
      <c r="X145" s="101"/>
      <c r="Y145" s="101"/>
      <c r="Z145" s="101"/>
      <c r="AA145" s="101"/>
      <c r="AB145" s="101"/>
      <c r="AC145" s="101"/>
      <c r="AD145" s="101"/>
      <c r="AE145" s="101"/>
    </row>
    <row r="146" spans="18:31" s="35" customFormat="1" ht="15" hidden="1" customHeight="1" x14ac:dyDescent="0.2">
      <c r="R146" s="46"/>
      <c r="S146" s="41"/>
      <c r="T146" s="101"/>
      <c r="U146" s="101"/>
      <c r="V146" s="101"/>
      <c r="W146" s="101"/>
      <c r="X146" s="101"/>
      <c r="Y146" s="101"/>
      <c r="Z146" s="101"/>
      <c r="AA146" s="101"/>
      <c r="AB146" s="101"/>
      <c r="AC146" s="101"/>
      <c r="AD146" s="101"/>
      <c r="AE146" s="101"/>
    </row>
    <row r="147" spans="18:31" s="35" customFormat="1" ht="15" hidden="1" customHeight="1" x14ac:dyDescent="0.2">
      <c r="R147" s="46"/>
      <c r="S147" s="41"/>
      <c r="T147" s="101"/>
      <c r="U147" s="101"/>
      <c r="V147" s="101"/>
      <c r="W147" s="101"/>
      <c r="X147" s="101"/>
      <c r="Y147" s="101"/>
      <c r="Z147" s="101"/>
      <c r="AA147" s="101"/>
      <c r="AB147" s="101"/>
      <c r="AC147" s="101"/>
      <c r="AD147" s="101"/>
      <c r="AE147" s="101"/>
    </row>
    <row r="148" spans="18:31" s="35" customFormat="1" ht="15" hidden="1" customHeight="1" x14ac:dyDescent="0.2">
      <c r="R148" s="46"/>
      <c r="S148" s="41"/>
      <c r="T148" s="101"/>
      <c r="U148" s="101"/>
      <c r="V148" s="101"/>
      <c r="W148" s="101"/>
      <c r="X148" s="101"/>
      <c r="Y148" s="101"/>
      <c r="Z148" s="101"/>
      <c r="AA148" s="101"/>
      <c r="AB148" s="101"/>
      <c r="AC148" s="101"/>
      <c r="AD148" s="101"/>
      <c r="AE148" s="101"/>
    </row>
    <row r="149" spans="18:31" s="35" customFormat="1" ht="15" hidden="1" customHeight="1" x14ac:dyDescent="0.2">
      <c r="R149" s="46"/>
      <c r="S149" s="41"/>
      <c r="T149" s="101"/>
      <c r="U149" s="101"/>
      <c r="V149" s="101"/>
      <c r="W149" s="101"/>
      <c r="X149" s="101"/>
      <c r="Y149" s="101"/>
      <c r="Z149" s="101"/>
      <c r="AA149" s="101"/>
      <c r="AB149" s="101"/>
      <c r="AC149" s="101"/>
      <c r="AD149" s="101"/>
      <c r="AE149" s="101"/>
    </row>
    <row r="150" spans="18:31" s="35" customFormat="1" ht="15" hidden="1" customHeight="1" x14ac:dyDescent="0.2">
      <c r="R150" s="46"/>
      <c r="S150" s="41"/>
      <c r="T150" s="101"/>
      <c r="U150" s="101"/>
      <c r="V150" s="101"/>
      <c r="W150" s="101"/>
      <c r="X150" s="101"/>
      <c r="Y150" s="101"/>
      <c r="Z150" s="101"/>
      <c r="AA150" s="101"/>
      <c r="AB150" s="101"/>
      <c r="AC150" s="101"/>
      <c r="AD150" s="101"/>
      <c r="AE150" s="101"/>
    </row>
    <row r="151" spans="18:31" s="35" customFormat="1" ht="15" hidden="1" customHeight="1" x14ac:dyDescent="0.2">
      <c r="R151" s="46"/>
      <c r="S151" s="41"/>
      <c r="T151" s="101"/>
      <c r="U151" s="101"/>
      <c r="V151" s="101"/>
      <c r="W151" s="101"/>
      <c r="X151" s="101"/>
      <c r="Y151" s="101"/>
      <c r="Z151" s="101"/>
      <c r="AA151" s="101"/>
      <c r="AB151" s="101"/>
      <c r="AC151" s="101"/>
      <c r="AD151" s="101"/>
      <c r="AE151" s="101"/>
    </row>
    <row r="152" spans="18:31" s="35" customFormat="1" ht="15" hidden="1" customHeight="1" x14ac:dyDescent="0.2">
      <c r="R152" s="46"/>
      <c r="S152" s="41"/>
      <c r="T152" s="101"/>
      <c r="U152" s="101"/>
      <c r="V152" s="101"/>
      <c r="W152" s="101"/>
      <c r="X152" s="101"/>
      <c r="Y152" s="101"/>
      <c r="Z152" s="101"/>
      <c r="AA152" s="101"/>
      <c r="AB152" s="101"/>
      <c r="AC152" s="101"/>
      <c r="AD152" s="101"/>
      <c r="AE152" s="101"/>
    </row>
    <row r="153" spans="18:31" s="35" customFormat="1" ht="15" hidden="1" customHeight="1" x14ac:dyDescent="0.2">
      <c r="R153" s="46"/>
      <c r="S153" s="41"/>
      <c r="T153" s="101"/>
      <c r="U153" s="101"/>
      <c r="V153" s="101"/>
      <c r="W153" s="101"/>
      <c r="X153" s="101"/>
      <c r="Y153" s="101"/>
      <c r="Z153" s="101"/>
      <c r="AA153" s="101"/>
      <c r="AB153" s="101"/>
      <c r="AC153" s="101"/>
      <c r="AD153" s="101"/>
      <c r="AE153" s="101"/>
    </row>
    <row r="154" spans="18:31" s="35" customFormat="1" ht="15" hidden="1" customHeight="1" x14ac:dyDescent="0.2">
      <c r="R154" s="46"/>
      <c r="S154" s="41"/>
      <c r="T154" s="101"/>
      <c r="U154" s="101"/>
      <c r="V154" s="101"/>
      <c r="W154" s="101"/>
      <c r="X154" s="101"/>
      <c r="Y154" s="101"/>
      <c r="Z154" s="101"/>
      <c r="AA154" s="101"/>
      <c r="AB154" s="101"/>
      <c r="AC154" s="101"/>
      <c r="AD154" s="101"/>
      <c r="AE154" s="101"/>
    </row>
    <row r="155" spans="18:31" s="35" customFormat="1" ht="15" hidden="1" customHeight="1" x14ac:dyDescent="0.2">
      <c r="R155" s="46"/>
      <c r="S155" s="41"/>
      <c r="T155" s="101"/>
      <c r="U155" s="101"/>
      <c r="V155" s="101"/>
      <c r="W155" s="101"/>
      <c r="X155" s="101"/>
      <c r="Y155" s="101"/>
      <c r="Z155" s="101"/>
      <c r="AA155" s="101"/>
      <c r="AB155" s="101"/>
      <c r="AC155" s="101"/>
      <c r="AD155" s="101"/>
      <c r="AE155" s="101"/>
    </row>
    <row r="156" spans="18:31" s="35" customFormat="1" ht="15" hidden="1" customHeight="1" x14ac:dyDescent="0.2">
      <c r="R156" s="46"/>
      <c r="S156" s="41"/>
      <c r="T156" s="101"/>
      <c r="U156" s="101"/>
      <c r="V156" s="101"/>
      <c r="W156" s="101"/>
      <c r="X156" s="101"/>
      <c r="Y156" s="101"/>
      <c r="Z156" s="101"/>
      <c r="AA156" s="101"/>
      <c r="AB156" s="101"/>
      <c r="AC156" s="101"/>
      <c r="AD156" s="101"/>
      <c r="AE156" s="101"/>
    </row>
    <row r="157" spans="18:31" s="35" customFormat="1" ht="15" hidden="1" customHeight="1" x14ac:dyDescent="0.2">
      <c r="R157" s="46"/>
      <c r="S157" s="41"/>
      <c r="T157" s="101"/>
      <c r="U157" s="101"/>
      <c r="V157" s="101"/>
      <c r="W157" s="101"/>
      <c r="X157" s="101"/>
      <c r="Y157" s="101"/>
      <c r="Z157" s="101"/>
      <c r="AA157" s="101"/>
      <c r="AB157" s="101"/>
      <c r="AC157" s="101"/>
      <c r="AD157" s="101"/>
      <c r="AE157" s="101"/>
    </row>
    <row r="158" spans="18:31" s="35" customFormat="1" ht="15" hidden="1" customHeight="1" x14ac:dyDescent="0.2">
      <c r="R158" s="46"/>
      <c r="S158" s="41"/>
      <c r="T158" s="101"/>
      <c r="U158" s="101"/>
      <c r="V158" s="101"/>
      <c r="W158" s="101"/>
      <c r="X158" s="101"/>
      <c r="Y158" s="101"/>
      <c r="Z158" s="101"/>
      <c r="AA158" s="101"/>
      <c r="AB158" s="101"/>
      <c r="AC158" s="101"/>
      <c r="AD158" s="101"/>
      <c r="AE158" s="101"/>
    </row>
    <row r="159" spans="18:31" s="35" customFormat="1" ht="15" hidden="1" customHeight="1" x14ac:dyDescent="0.2">
      <c r="R159" s="46"/>
      <c r="S159" s="41"/>
      <c r="T159" s="101"/>
      <c r="U159" s="101"/>
      <c r="V159" s="101"/>
      <c r="W159" s="101"/>
      <c r="X159" s="101"/>
      <c r="Y159" s="101"/>
      <c r="Z159" s="101"/>
      <c r="AA159" s="101"/>
      <c r="AB159" s="101"/>
      <c r="AC159" s="101"/>
      <c r="AD159" s="101"/>
      <c r="AE159" s="101"/>
    </row>
    <row r="160" spans="18:31" s="35" customFormat="1" ht="15" hidden="1" customHeight="1" x14ac:dyDescent="0.2">
      <c r="R160" s="46"/>
      <c r="S160" s="41"/>
      <c r="T160" s="101"/>
      <c r="U160" s="101"/>
      <c r="V160" s="101"/>
      <c r="W160" s="101"/>
      <c r="X160" s="101"/>
      <c r="Y160" s="101"/>
      <c r="Z160" s="101"/>
      <c r="AA160" s="101"/>
      <c r="AB160" s="101"/>
      <c r="AC160" s="101"/>
      <c r="AD160" s="101"/>
      <c r="AE160" s="101"/>
    </row>
    <row r="161" spans="18:31" s="35" customFormat="1" ht="15" hidden="1" customHeight="1" x14ac:dyDescent="0.2">
      <c r="R161" s="46"/>
      <c r="S161" s="41"/>
      <c r="T161" s="101"/>
      <c r="U161" s="101"/>
      <c r="V161" s="101"/>
      <c r="W161" s="101"/>
      <c r="X161" s="101"/>
      <c r="Y161" s="101"/>
      <c r="Z161" s="101"/>
      <c r="AA161" s="101"/>
      <c r="AB161" s="101"/>
      <c r="AC161" s="101"/>
      <c r="AD161" s="101"/>
      <c r="AE161" s="101"/>
    </row>
    <row r="162" spans="18:31" s="35" customFormat="1" ht="15" hidden="1" customHeight="1" x14ac:dyDescent="0.2">
      <c r="R162" s="46"/>
      <c r="S162" s="41"/>
      <c r="T162" s="101"/>
      <c r="U162" s="101"/>
      <c r="V162" s="101"/>
      <c r="W162" s="101"/>
      <c r="X162" s="101"/>
      <c r="Y162" s="101"/>
      <c r="Z162" s="101"/>
      <c r="AA162" s="101"/>
      <c r="AB162" s="101"/>
      <c r="AC162" s="101"/>
      <c r="AD162" s="101"/>
      <c r="AE162" s="101"/>
    </row>
    <row r="163" spans="18:31" s="35" customFormat="1" ht="15" hidden="1" customHeight="1" x14ac:dyDescent="0.2">
      <c r="R163" s="46"/>
      <c r="S163" s="41"/>
      <c r="T163" s="101"/>
      <c r="U163" s="101"/>
      <c r="V163" s="101"/>
      <c r="W163" s="101"/>
      <c r="X163" s="101"/>
      <c r="Y163" s="101"/>
      <c r="Z163" s="101"/>
      <c r="AA163" s="101"/>
      <c r="AB163" s="101"/>
      <c r="AC163" s="101"/>
      <c r="AD163" s="101"/>
      <c r="AE163" s="101"/>
    </row>
    <row r="164" spans="18:31" s="35" customFormat="1" ht="15" hidden="1" customHeight="1" x14ac:dyDescent="0.2">
      <c r="R164" s="46"/>
      <c r="S164" s="41"/>
      <c r="T164" s="101"/>
      <c r="U164" s="101"/>
      <c r="V164" s="101"/>
      <c r="W164" s="101"/>
      <c r="X164" s="101"/>
      <c r="Y164" s="101"/>
      <c r="Z164" s="101"/>
      <c r="AA164" s="101"/>
      <c r="AB164" s="101"/>
      <c r="AC164" s="101"/>
      <c r="AD164" s="101"/>
      <c r="AE164" s="101"/>
    </row>
    <row r="165" spans="18:31" s="35" customFormat="1" ht="15" hidden="1" customHeight="1" x14ac:dyDescent="0.2">
      <c r="R165" s="46"/>
      <c r="S165" s="41"/>
      <c r="T165" s="101"/>
      <c r="U165" s="101"/>
      <c r="V165" s="101"/>
      <c r="W165" s="101"/>
      <c r="X165" s="101"/>
      <c r="Y165" s="101"/>
      <c r="Z165" s="101"/>
      <c r="AA165" s="101"/>
      <c r="AB165" s="101"/>
      <c r="AC165" s="101"/>
      <c r="AD165" s="101"/>
      <c r="AE165" s="101"/>
    </row>
    <row r="166" spans="18:31" s="35" customFormat="1" ht="15" hidden="1" customHeight="1" x14ac:dyDescent="0.2">
      <c r="R166" s="46"/>
      <c r="S166" s="41"/>
      <c r="T166" s="101"/>
      <c r="U166" s="101"/>
      <c r="V166" s="101"/>
      <c r="W166" s="101"/>
      <c r="X166" s="101"/>
      <c r="Y166" s="101"/>
      <c r="Z166" s="101"/>
      <c r="AA166" s="101"/>
      <c r="AB166" s="101"/>
      <c r="AC166" s="101"/>
      <c r="AD166" s="101"/>
      <c r="AE166" s="101"/>
    </row>
    <row r="167" spans="18:31" s="35" customFormat="1" ht="15" hidden="1" customHeight="1" x14ac:dyDescent="0.2">
      <c r="R167" s="46"/>
      <c r="S167" s="41"/>
      <c r="T167" s="101"/>
      <c r="U167" s="101"/>
      <c r="V167" s="101"/>
      <c r="W167" s="101"/>
      <c r="X167" s="101"/>
      <c r="Y167" s="101"/>
      <c r="Z167" s="101"/>
      <c r="AA167" s="101"/>
      <c r="AB167" s="101"/>
      <c r="AC167" s="101"/>
      <c r="AD167" s="101"/>
      <c r="AE167" s="101"/>
    </row>
    <row r="168" spans="18:31" s="35" customFormat="1" ht="15" hidden="1" customHeight="1" x14ac:dyDescent="0.2">
      <c r="R168" s="46"/>
      <c r="S168" s="41"/>
      <c r="T168" s="101"/>
      <c r="U168" s="101"/>
      <c r="V168" s="101"/>
      <c r="W168" s="101"/>
      <c r="X168" s="101"/>
      <c r="Y168" s="101"/>
      <c r="Z168" s="101"/>
      <c r="AA168" s="101"/>
      <c r="AB168" s="101"/>
      <c r="AC168" s="101"/>
      <c r="AD168" s="101"/>
      <c r="AE168" s="101"/>
    </row>
    <row r="169" spans="18:31" s="35" customFormat="1" ht="15" hidden="1" customHeight="1" x14ac:dyDescent="0.2">
      <c r="R169" s="46"/>
      <c r="S169" s="41"/>
      <c r="T169" s="101"/>
      <c r="U169" s="101"/>
      <c r="V169" s="101"/>
      <c r="W169" s="101"/>
      <c r="X169" s="101"/>
      <c r="Y169" s="101"/>
      <c r="Z169" s="101"/>
      <c r="AA169" s="101"/>
      <c r="AB169" s="101"/>
      <c r="AC169" s="101"/>
      <c r="AD169" s="101"/>
      <c r="AE169" s="101"/>
    </row>
    <row r="170" spans="18:31" s="35" customFormat="1" ht="15" hidden="1" customHeight="1" x14ac:dyDescent="0.2">
      <c r="R170" s="46"/>
      <c r="S170" s="41"/>
      <c r="T170" s="101"/>
      <c r="U170" s="101"/>
      <c r="V170" s="101"/>
      <c r="W170" s="101"/>
      <c r="X170" s="101"/>
      <c r="Y170" s="101"/>
      <c r="Z170" s="101"/>
      <c r="AA170" s="101"/>
      <c r="AB170" s="101"/>
      <c r="AC170" s="101"/>
      <c r="AD170" s="101"/>
      <c r="AE170" s="101"/>
    </row>
    <row r="171" spans="18:31" s="35" customFormat="1" ht="15" hidden="1" customHeight="1" x14ac:dyDescent="0.2">
      <c r="R171" s="46"/>
      <c r="S171" s="41"/>
      <c r="T171" s="101"/>
      <c r="U171" s="101"/>
      <c r="V171" s="101"/>
      <c r="W171" s="101"/>
      <c r="X171" s="101"/>
      <c r="Y171" s="101"/>
      <c r="Z171" s="101"/>
      <c r="AA171" s="101"/>
      <c r="AB171" s="101"/>
      <c r="AC171" s="101"/>
      <c r="AD171" s="101"/>
      <c r="AE171" s="101"/>
    </row>
    <row r="172" spans="18:31" s="35" customFormat="1" ht="15" hidden="1" customHeight="1" x14ac:dyDescent="0.2">
      <c r="R172" s="46"/>
      <c r="S172" s="41"/>
      <c r="T172" s="101"/>
      <c r="U172" s="101"/>
      <c r="V172" s="101"/>
      <c r="W172" s="101"/>
      <c r="X172" s="101"/>
      <c r="Y172" s="101"/>
      <c r="Z172" s="101"/>
      <c r="AA172" s="101"/>
      <c r="AB172" s="101"/>
      <c r="AC172" s="101"/>
      <c r="AD172" s="101"/>
      <c r="AE172" s="101"/>
    </row>
    <row r="173" spans="18:31" s="35" customFormat="1" ht="15" hidden="1" customHeight="1" x14ac:dyDescent="0.2">
      <c r="R173" s="46"/>
      <c r="S173" s="41"/>
      <c r="T173" s="101"/>
      <c r="U173" s="101"/>
      <c r="V173" s="101"/>
      <c r="W173" s="101"/>
      <c r="X173" s="101"/>
      <c r="Y173" s="101"/>
      <c r="Z173" s="101"/>
      <c r="AA173" s="101"/>
      <c r="AB173" s="101"/>
      <c r="AC173" s="101"/>
      <c r="AD173" s="101"/>
      <c r="AE173" s="101"/>
    </row>
    <row r="174" spans="18:31" s="35" customFormat="1" ht="15" hidden="1" customHeight="1" x14ac:dyDescent="0.2">
      <c r="R174" s="46"/>
      <c r="S174" s="41"/>
      <c r="T174" s="101"/>
      <c r="U174" s="101"/>
      <c r="V174" s="101"/>
      <c r="W174" s="101"/>
      <c r="X174" s="101"/>
      <c r="Y174" s="101"/>
      <c r="Z174" s="101"/>
      <c r="AA174" s="101"/>
      <c r="AB174" s="101"/>
      <c r="AC174" s="101"/>
      <c r="AD174" s="101"/>
      <c r="AE174" s="101"/>
    </row>
    <row r="175" spans="18:31" s="35" customFormat="1" ht="15" hidden="1" customHeight="1" x14ac:dyDescent="0.2">
      <c r="R175" s="46"/>
      <c r="S175" s="41"/>
      <c r="T175" s="101"/>
      <c r="U175" s="101"/>
      <c r="V175" s="101"/>
      <c r="W175" s="101"/>
      <c r="X175" s="101"/>
      <c r="Y175" s="101"/>
      <c r="Z175" s="101"/>
      <c r="AA175" s="101"/>
      <c r="AB175" s="101"/>
      <c r="AC175" s="101"/>
      <c r="AD175" s="101"/>
      <c r="AE175" s="101"/>
    </row>
    <row r="176" spans="18:31" s="35" customFormat="1" ht="15" hidden="1" customHeight="1" x14ac:dyDescent="0.2">
      <c r="R176" s="46"/>
      <c r="S176" s="41"/>
      <c r="T176" s="101"/>
      <c r="U176" s="101"/>
      <c r="V176" s="101"/>
      <c r="W176" s="101"/>
      <c r="X176" s="101"/>
      <c r="Y176" s="101"/>
      <c r="Z176" s="101"/>
      <c r="AA176" s="101"/>
      <c r="AB176" s="101"/>
      <c r="AC176" s="101"/>
      <c r="AD176" s="101"/>
      <c r="AE176" s="101"/>
    </row>
    <row r="177" spans="18:31" s="35" customFormat="1" ht="15" hidden="1" customHeight="1" x14ac:dyDescent="0.2">
      <c r="R177" s="46"/>
      <c r="S177" s="41"/>
      <c r="T177" s="101"/>
      <c r="U177" s="101"/>
      <c r="V177" s="101"/>
      <c r="W177" s="101"/>
      <c r="X177" s="101"/>
      <c r="Y177" s="101"/>
      <c r="Z177" s="101"/>
      <c r="AA177" s="101"/>
      <c r="AB177" s="101"/>
      <c r="AC177" s="101"/>
      <c r="AD177" s="101"/>
      <c r="AE177" s="101"/>
    </row>
    <row r="178" spans="18:31" s="35" customFormat="1" ht="15" hidden="1" customHeight="1" x14ac:dyDescent="0.2">
      <c r="R178" s="46"/>
      <c r="S178" s="41"/>
      <c r="T178" s="101"/>
      <c r="U178" s="101"/>
      <c r="V178" s="101"/>
      <c r="W178" s="101"/>
      <c r="X178" s="101"/>
      <c r="Y178" s="101"/>
      <c r="Z178" s="101"/>
      <c r="AA178" s="101"/>
      <c r="AB178" s="101"/>
      <c r="AC178" s="101"/>
      <c r="AD178" s="101"/>
      <c r="AE178" s="101"/>
    </row>
    <row r="179" spans="18:31" s="35" customFormat="1" ht="15" hidden="1" customHeight="1" x14ac:dyDescent="0.2">
      <c r="R179" s="46"/>
      <c r="S179" s="41"/>
      <c r="T179" s="101"/>
      <c r="U179" s="101"/>
      <c r="V179" s="101"/>
      <c r="W179" s="101"/>
      <c r="X179" s="101"/>
      <c r="Y179" s="101"/>
      <c r="Z179" s="101"/>
      <c r="AA179" s="101"/>
      <c r="AB179" s="101"/>
      <c r="AC179" s="101"/>
      <c r="AD179" s="101"/>
      <c r="AE179" s="101"/>
    </row>
    <row r="180" spans="18:31" s="35" customFormat="1" ht="15" hidden="1" customHeight="1" x14ac:dyDescent="0.2">
      <c r="R180" s="46"/>
      <c r="S180" s="41"/>
      <c r="T180" s="101"/>
      <c r="U180" s="101"/>
      <c r="V180" s="101"/>
      <c r="W180" s="101"/>
      <c r="X180" s="101"/>
      <c r="Y180" s="101"/>
      <c r="Z180" s="101"/>
      <c r="AA180" s="101"/>
      <c r="AB180" s="101"/>
      <c r="AC180" s="101"/>
      <c r="AD180" s="101"/>
      <c r="AE180" s="101"/>
    </row>
    <row r="181" spans="18:31" s="35" customFormat="1" ht="15" hidden="1" customHeight="1" x14ac:dyDescent="0.2">
      <c r="R181" s="46"/>
      <c r="S181" s="41"/>
      <c r="T181" s="101"/>
      <c r="U181" s="101"/>
      <c r="V181" s="101"/>
      <c r="W181" s="101"/>
      <c r="X181" s="101"/>
      <c r="Y181" s="101"/>
      <c r="Z181" s="101"/>
      <c r="AA181" s="101"/>
      <c r="AB181" s="101"/>
      <c r="AC181" s="101"/>
      <c r="AD181" s="101"/>
      <c r="AE181" s="101"/>
    </row>
    <row r="182" spans="18:31" s="35" customFormat="1" ht="15" hidden="1" customHeight="1" x14ac:dyDescent="0.2">
      <c r="R182" s="46"/>
      <c r="S182" s="41"/>
      <c r="T182" s="101"/>
      <c r="U182" s="101"/>
      <c r="V182" s="101"/>
      <c r="W182" s="101"/>
      <c r="X182" s="101"/>
      <c r="Y182" s="101"/>
      <c r="Z182" s="101"/>
      <c r="AA182" s="101"/>
      <c r="AB182" s="101"/>
      <c r="AC182" s="101"/>
      <c r="AD182" s="101"/>
      <c r="AE182" s="101"/>
    </row>
    <row r="183" spans="18:31" s="35" customFormat="1" ht="15" hidden="1" customHeight="1" x14ac:dyDescent="0.2">
      <c r="R183" s="46"/>
      <c r="S183" s="41"/>
      <c r="T183" s="101"/>
      <c r="U183" s="101"/>
      <c r="V183" s="101"/>
      <c r="W183" s="101"/>
      <c r="X183" s="101"/>
      <c r="Y183" s="101"/>
      <c r="Z183" s="101"/>
      <c r="AA183" s="101"/>
      <c r="AB183" s="101"/>
      <c r="AC183" s="101"/>
      <c r="AD183" s="101"/>
      <c r="AE183" s="101"/>
    </row>
    <row r="184" spans="18:31" s="35" customFormat="1" ht="15" hidden="1" customHeight="1" x14ac:dyDescent="0.2">
      <c r="R184" s="46"/>
      <c r="S184" s="41"/>
      <c r="T184" s="101"/>
      <c r="U184" s="101"/>
      <c r="V184" s="101"/>
      <c r="W184" s="101"/>
      <c r="X184" s="101"/>
      <c r="Y184" s="101"/>
      <c r="Z184" s="101"/>
      <c r="AA184" s="101"/>
      <c r="AB184" s="101"/>
      <c r="AC184" s="101"/>
      <c r="AD184" s="101"/>
      <c r="AE184" s="101"/>
    </row>
    <row r="185" spans="18:31" s="35" customFormat="1" ht="15" hidden="1" customHeight="1" x14ac:dyDescent="0.2">
      <c r="R185" s="46"/>
      <c r="S185" s="41"/>
      <c r="T185" s="101"/>
      <c r="U185" s="101"/>
      <c r="V185" s="101"/>
      <c r="W185" s="101"/>
      <c r="X185" s="101"/>
      <c r="Y185" s="101"/>
      <c r="Z185" s="101"/>
      <c r="AA185" s="101"/>
      <c r="AB185" s="101"/>
      <c r="AC185" s="101"/>
      <c r="AD185" s="101"/>
      <c r="AE185" s="101"/>
    </row>
    <row r="186" spans="18:31" s="35" customFormat="1" ht="15" hidden="1" customHeight="1" x14ac:dyDescent="0.2">
      <c r="R186" s="46"/>
      <c r="S186" s="41"/>
      <c r="T186" s="101"/>
      <c r="U186" s="101"/>
      <c r="V186" s="101"/>
      <c r="W186" s="101"/>
      <c r="X186" s="101"/>
      <c r="Y186" s="101"/>
      <c r="Z186" s="101"/>
      <c r="AA186" s="101"/>
      <c r="AB186" s="101"/>
      <c r="AC186" s="101"/>
      <c r="AD186" s="101"/>
      <c r="AE186" s="101"/>
    </row>
    <row r="187" spans="18:31" s="35" customFormat="1" ht="15" hidden="1" customHeight="1" x14ac:dyDescent="0.2">
      <c r="R187" s="46"/>
      <c r="S187" s="41"/>
      <c r="T187" s="101"/>
      <c r="U187" s="101"/>
      <c r="V187" s="101"/>
      <c r="W187" s="101"/>
      <c r="X187" s="101"/>
      <c r="Y187" s="101"/>
      <c r="Z187" s="101"/>
      <c r="AA187" s="101"/>
      <c r="AB187" s="101"/>
      <c r="AC187" s="101"/>
      <c r="AD187" s="101"/>
      <c r="AE187" s="101"/>
    </row>
    <row r="188" spans="18:31" s="35" customFormat="1" ht="15" hidden="1" customHeight="1" x14ac:dyDescent="0.2">
      <c r="R188" s="46"/>
      <c r="S188" s="41"/>
      <c r="T188" s="101"/>
      <c r="U188" s="101"/>
      <c r="V188" s="101"/>
      <c r="W188" s="101"/>
      <c r="X188" s="101"/>
      <c r="Y188" s="101"/>
      <c r="Z188" s="101"/>
      <c r="AA188" s="101"/>
      <c r="AB188" s="101"/>
      <c r="AC188" s="101"/>
      <c r="AD188" s="101"/>
      <c r="AE188" s="101"/>
    </row>
    <row r="189" spans="18:31" s="35" customFormat="1" ht="14.25" hidden="1" customHeight="1" x14ac:dyDescent="0.2"/>
    <row r="190" spans="18:31" s="35" customFormat="1" ht="14.25" hidden="1" customHeight="1" x14ac:dyDescent="0.2"/>
    <row r="191" spans="18:31" s="35" customFormat="1" ht="14.25" hidden="1" customHeight="1" x14ac:dyDescent="0.2"/>
    <row r="192" spans="18:31" s="35" customFormat="1" ht="14.25" hidden="1" customHeight="1" x14ac:dyDescent="0.2"/>
    <row r="193" spans="18:31" s="35" customFormat="1" ht="14.25" hidden="1" customHeight="1" x14ac:dyDescent="0.2"/>
    <row r="194" spans="18:31" s="35" customFormat="1" ht="14.25" hidden="1" customHeight="1" x14ac:dyDescent="0.2"/>
    <row r="195" spans="18:31" s="35" customFormat="1" ht="14.25" hidden="1" customHeight="1" x14ac:dyDescent="0.2"/>
    <row r="196" spans="18:31" s="35" customFormat="1" ht="14.25" hidden="1" customHeight="1" x14ac:dyDescent="0.2"/>
    <row r="197" spans="18:31" s="35" customFormat="1" ht="14.25" hidden="1" customHeight="1" x14ac:dyDescent="0.2"/>
    <row r="198" spans="18:31" s="35" customFormat="1" ht="14.25" hidden="1" customHeight="1" x14ac:dyDescent="0.2"/>
    <row r="199" spans="18:31" s="35" customFormat="1" ht="15" hidden="1" customHeight="1" x14ac:dyDescent="0.2">
      <c r="R199" s="45"/>
      <c r="S199" s="45"/>
      <c r="T199" s="45"/>
      <c r="U199" s="45"/>
      <c r="V199" s="45"/>
      <c r="W199" s="45"/>
      <c r="X199" s="45"/>
      <c r="Y199" s="45"/>
      <c r="Z199" s="45"/>
      <c r="AA199" s="45"/>
      <c r="AB199" s="45"/>
      <c r="AC199" s="45"/>
      <c r="AD199" s="45"/>
      <c r="AE199" s="45"/>
    </row>
    <row r="200" spans="18:31" s="35" customFormat="1" ht="15" hidden="1" customHeight="1" x14ac:dyDescent="0.2">
      <c r="R200" s="46"/>
      <c r="S200" s="41"/>
      <c r="T200" s="101"/>
      <c r="U200" s="101"/>
      <c r="V200" s="101"/>
      <c r="W200" s="101"/>
      <c r="X200" s="101"/>
      <c r="Y200" s="101"/>
      <c r="Z200" s="101"/>
      <c r="AA200" s="101"/>
      <c r="AB200" s="101"/>
      <c r="AC200" s="101"/>
      <c r="AD200" s="101"/>
      <c r="AE200" s="101"/>
    </row>
    <row r="201" spans="18:31" s="35" customFormat="1" ht="15" hidden="1" customHeight="1" x14ac:dyDescent="0.2">
      <c r="R201" s="46"/>
      <c r="S201" s="41"/>
      <c r="T201" s="101"/>
      <c r="U201" s="101"/>
      <c r="V201" s="101"/>
      <c r="W201" s="101"/>
      <c r="X201" s="101"/>
      <c r="Y201" s="101"/>
      <c r="Z201" s="101"/>
      <c r="AA201" s="101"/>
      <c r="AB201" s="101"/>
      <c r="AC201" s="101"/>
      <c r="AD201" s="101"/>
      <c r="AE201" s="101"/>
    </row>
    <row r="202" spans="18:31" s="35" customFormat="1" ht="15" hidden="1" customHeight="1" x14ac:dyDescent="0.2">
      <c r="R202" s="46"/>
      <c r="S202" s="41"/>
      <c r="T202" s="101"/>
      <c r="U202" s="101"/>
      <c r="V202" s="101"/>
      <c r="W202" s="101"/>
      <c r="X202" s="101"/>
      <c r="Y202" s="101"/>
      <c r="Z202" s="101"/>
      <c r="AA202" s="101"/>
      <c r="AB202" s="101"/>
      <c r="AC202" s="101"/>
      <c r="AD202" s="101"/>
      <c r="AE202" s="101"/>
    </row>
    <row r="203" spans="18:31" s="35" customFormat="1" ht="15" hidden="1" customHeight="1" x14ac:dyDescent="0.2">
      <c r="R203" s="46"/>
      <c r="S203" s="41"/>
      <c r="T203" s="101"/>
      <c r="U203" s="101"/>
      <c r="V203" s="101"/>
      <c r="W203" s="101"/>
      <c r="X203" s="101"/>
      <c r="Y203" s="101"/>
      <c r="Z203" s="101"/>
      <c r="AA203" s="101"/>
      <c r="AB203" s="101"/>
      <c r="AC203" s="101"/>
      <c r="AD203" s="101"/>
      <c r="AE203" s="101"/>
    </row>
    <row r="204" spans="18:31" s="35" customFormat="1" ht="15" hidden="1" customHeight="1" x14ac:dyDescent="0.2">
      <c r="R204" s="46"/>
      <c r="S204" s="41"/>
      <c r="T204" s="101"/>
      <c r="U204" s="101"/>
      <c r="V204" s="101"/>
      <c r="W204" s="101"/>
      <c r="X204" s="101"/>
      <c r="Y204" s="101"/>
      <c r="Z204" s="101"/>
      <c r="AA204" s="101"/>
      <c r="AB204" s="101"/>
      <c r="AC204" s="101"/>
      <c r="AD204" s="101"/>
      <c r="AE204" s="101"/>
    </row>
    <row r="205" spans="18:31" s="35" customFormat="1" ht="15" hidden="1" customHeight="1" x14ac:dyDescent="0.2">
      <c r="R205" s="46"/>
      <c r="S205" s="41"/>
      <c r="T205" s="101"/>
      <c r="U205" s="101"/>
      <c r="V205" s="101"/>
      <c r="W205" s="101"/>
      <c r="X205" s="101"/>
      <c r="Y205" s="101"/>
      <c r="Z205" s="101"/>
      <c r="AA205" s="101"/>
      <c r="AB205" s="101"/>
      <c r="AC205" s="101"/>
      <c r="AD205" s="101"/>
      <c r="AE205" s="101"/>
    </row>
    <row r="206" spans="18:31" s="35" customFormat="1" ht="15" hidden="1" customHeight="1" x14ac:dyDescent="0.2">
      <c r="R206" s="46"/>
      <c r="S206" s="41"/>
      <c r="T206" s="101"/>
      <c r="U206" s="101"/>
      <c r="V206" s="101"/>
      <c r="W206" s="101"/>
      <c r="X206" s="101"/>
      <c r="Y206" s="101"/>
      <c r="Z206" s="101"/>
      <c r="AA206" s="101"/>
      <c r="AB206" s="101"/>
      <c r="AC206" s="101"/>
      <c r="AD206" s="101"/>
      <c r="AE206" s="101"/>
    </row>
    <row r="207" spans="18:31" s="35" customFormat="1" ht="15" hidden="1" customHeight="1" x14ac:dyDescent="0.2">
      <c r="R207" s="46"/>
      <c r="S207" s="41"/>
      <c r="T207" s="101"/>
      <c r="U207" s="101"/>
      <c r="V207" s="101"/>
      <c r="W207" s="101"/>
      <c r="X207" s="101"/>
      <c r="Y207" s="101"/>
      <c r="Z207" s="101"/>
      <c r="AA207" s="101"/>
      <c r="AB207" s="101"/>
      <c r="AC207" s="101"/>
      <c r="AD207" s="101"/>
      <c r="AE207" s="101"/>
    </row>
    <row r="208" spans="18:31" s="35" customFormat="1" ht="15" hidden="1" customHeight="1" x14ac:dyDescent="0.2">
      <c r="R208" s="46"/>
      <c r="S208" s="41"/>
      <c r="T208" s="101"/>
      <c r="U208" s="101"/>
      <c r="V208" s="101"/>
      <c r="W208" s="101"/>
      <c r="X208" s="101"/>
      <c r="Y208" s="101"/>
      <c r="Z208" s="101"/>
      <c r="AA208" s="101"/>
      <c r="AB208" s="101"/>
      <c r="AC208" s="101"/>
      <c r="AD208" s="101"/>
      <c r="AE208" s="101"/>
    </row>
    <row r="209" spans="18:31" s="35" customFormat="1" ht="15" hidden="1" customHeight="1" x14ac:dyDescent="0.2">
      <c r="R209" s="46"/>
      <c r="S209" s="41"/>
      <c r="T209" s="101"/>
      <c r="U209" s="101"/>
      <c r="V209" s="101"/>
      <c r="W209" s="101"/>
      <c r="X209" s="101"/>
      <c r="Y209" s="101"/>
      <c r="Z209" s="101"/>
      <c r="AA209" s="101"/>
      <c r="AB209" s="101"/>
      <c r="AC209" s="101"/>
      <c r="AD209" s="101"/>
      <c r="AE209" s="101"/>
    </row>
    <row r="210" spans="18:31" s="35" customFormat="1" ht="15" hidden="1" customHeight="1" x14ac:dyDescent="0.2">
      <c r="R210" s="46"/>
      <c r="S210" s="41"/>
      <c r="T210" s="101"/>
      <c r="U210" s="101"/>
      <c r="V210" s="101"/>
      <c r="W210" s="101"/>
      <c r="X210" s="101"/>
      <c r="Y210" s="101"/>
      <c r="Z210" s="101"/>
      <c r="AA210" s="101"/>
      <c r="AB210" s="101"/>
      <c r="AC210" s="101"/>
      <c r="AD210" s="101"/>
      <c r="AE210" s="101"/>
    </row>
    <row r="211" spans="18:31" s="35" customFormat="1" ht="15" hidden="1" customHeight="1" x14ac:dyDescent="0.2">
      <c r="R211" s="46"/>
      <c r="S211" s="41"/>
      <c r="T211" s="101"/>
      <c r="U211" s="101"/>
      <c r="V211" s="101"/>
      <c r="W211" s="101"/>
      <c r="X211" s="101"/>
      <c r="Y211" s="101"/>
      <c r="Z211" s="101"/>
      <c r="AA211" s="101"/>
      <c r="AB211" s="101"/>
      <c r="AC211" s="101"/>
      <c r="AD211" s="101"/>
      <c r="AE211" s="101"/>
    </row>
    <row r="212" spans="18:31" s="35" customFormat="1" ht="15" hidden="1" customHeight="1" x14ac:dyDescent="0.2">
      <c r="R212" s="46"/>
      <c r="S212" s="41"/>
      <c r="T212" s="101"/>
      <c r="U212" s="101"/>
      <c r="V212" s="101"/>
      <c r="W212" s="101"/>
      <c r="X212" s="101"/>
      <c r="Y212" s="101"/>
      <c r="Z212" s="101"/>
      <c r="AA212" s="101"/>
      <c r="AB212" s="101"/>
      <c r="AC212" s="101"/>
      <c r="AD212" s="101"/>
      <c r="AE212" s="101"/>
    </row>
    <row r="213" spans="18:31" s="35" customFormat="1" ht="15" hidden="1" customHeight="1" x14ac:dyDescent="0.2">
      <c r="R213" s="46"/>
      <c r="S213" s="41"/>
      <c r="T213" s="101"/>
      <c r="U213" s="101"/>
      <c r="V213" s="101"/>
      <c r="W213" s="101"/>
      <c r="X213" s="101"/>
      <c r="Y213" s="101"/>
      <c r="Z213" s="101"/>
      <c r="AA213" s="101"/>
      <c r="AB213" s="101"/>
      <c r="AC213" s="101"/>
      <c r="AD213" s="101"/>
      <c r="AE213" s="101"/>
    </row>
    <row r="214" spans="18:31" s="35" customFormat="1" ht="15" hidden="1" customHeight="1" x14ac:dyDescent="0.2">
      <c r="R214" s="46"/>
      <c r="S214" s="41"/>
      <c r="T214" s="101"/>
      <c r="U214" s="101"/>
      <c r="V214" s="101"/>
      <c r="W214" s="101"/>
      <c r="X214" s="101"/>
      <c r="Y214" s="101"/>
      <c r="Z214" s="101"/>
      <c r="AA214" s="101"/>
      <c r="AB214" s="101"/>
      <c r="AC214" s="101"/>
      <c r="AD214" s="101"/>
      <c r="AE214" s="101"/>
    </row>
    <row r="215" spans="18:31" s="35" customFormat="1" ht="15" hidden="1" customHeight="1" x14ac:dyDescent="0.2">
      <c r="R215" s="46"/>
      <c r="S215" s="41"/>
      <c r="T215" s="101"/>
      <c r="U215" s="101"/>
      <c r="V215" s="101"/>
      <c r="W215" s="101"/>
      <c r="X215" s="101"/>
      <c r="Y215" s="101"/>
      <c r="Z215" s="101"/>
      <c r="AA215" s="101"/>
      <c r="AB215" s="101"/>
      <c r="AC215" s="101"/>
      <c r="AD215" s="101"/>
      <c r="AE215" s="101"/>
    </row>
    <row r="216" spans="18:31" s="35" customFormat="1" ht="15" hidden="1" customHeight="1" x14ac:dyDescent="0.2">
      <c r="R216" s="46"/>
      <c r="S216" s="41"/>
      <c r="T216" s="101"/>
      <c r="U216" s="101"/>
      <c r="V216" s="101"/>
      <c r="W216" s="101"/>
      <c r="X216" s="101"/>
      <c r="Y216" s="101"/>
      <c r="Z216" s="101"/>
      <c r="AA216" s="101"/>
      <c r="AB216" s="101"/>
      <c r="AC216" s="101"/>
      <c r="AD216" s="101"/>
      <c r="AE216" s="101"/>
    </row>
    <row r="217" spans="18:31" s="35" customFormat="1" ht="15" hidden="1" customHeight="1" x14ac:dyDescent="0.2">
      <c r="R217" s="46"/>
      <c r="S217" s="41"/>
      <c r="T217" s="101"/>
      <c r="U217" s="101"/>
      <c r="V217" s="101"/>
      <c r="W217" s="101"/>
      <c r="X217" s="101"/>
      <c r="Y217" s="101"/>
      <c r="Z217" s="101"/>
      <c r="AA217" s="101"/>
      <c r="AB217" s="101"/>
      <c r="AC217" s="101"/>
      <c r="AD217" s="101"/>
      <c r="AE217" s="101"/>
    </row>
    <row r="218" spans="18:31" s="35" customFormat="1" ht="15" hidden="1" customHeight="1" x14ac:dyDescent="0.2">
      <c r="R218" s="46"/>
      <c r="S218" s="41"/>
      <c r="T218" s="101"/>
      <c r="U218" s="101"/>
      <c r="V218" s="101"/>
      <c r="W218" s="101"/>
      <c r="X218" s="101"/>
      <c r="Y218" s="101"/>
      <c r="Z218" s="101"/>
      <c r="AA218" s="101"/>
      <c r="AB218" s="101"/>
      <c r="AC218" s="101"/>
      <c r="AD218" s="101"/>
      <c r="AE218" s="101"/>
    </row>
    <row r="219" spans="18:31" s="35" customFormat="1" ht="15" hidden="1" customHeight="1" x14ac:dyDescent="0.2">
      <c r="R219" s="46"/>
      <c r="S219" s="41"/>
      <c r="T219" s="101"/>
      <c r="U219" s="101"/>
      <c r="V219" s="101"/>
      <c r="W219" s="101"/>
      <c r="X219" s="101"/>
      <c r="Y219" s="101"/>
      <c r="Z219" s="101"/>
      <c r="AA219" s="101"/>
      <c r="AB219" s="101"/>
      <c r="AC219" s="101"/>
      <c r="AD219" s="101"/>
      <c r="AE219" s="101"/>
    </row>
    <row r="220" spans="18:31" s="35" customFormat="1" ht="15" hidden="1" customHeight="1" x14ac:dyDescent="0.2">
      <c r="R220" s="46"/>
      <c r="S220" s="41"/>
      <c r="T220" s="101"/>
      <c r="U220" s="101"/>
      <c r="V220" s="101"/>
      <c r="W220" s="101"/>
      <c r="X220" s="101"/>
      <c r="Y220" s="101"/>
      <c r="Z220" s="101"/>
      <c r="AA220" s="101"/>
      <c r="AB220" s="101"/>
      <c r="AC220" s="101"/>
      <c r="AD220" s="101"/>
      <c r="AE220" s="101"/>
    </row>
    <row r="221" spans="18:31" s="35" customFormat="1" ht="15" hidden="1" customHeight="1" x14ac:dyDescent="0.2">
      <c r="R221" s="46"/>
      <c r="S221" s="41"/>
      <c r="T221" s="101"/>
      <c r="U221" s="101"/>
      <c r="V221" s="101"/>
      <c r="W221" s="101"/>
      <c r="X221" s="101"/>
      <c r="Y221" s="101"/>
      <c r="Z221" s="101"/>
      <c r="AA221" s="101"/>
      <c r="AB221" s="101"/>
      <c r="AC221" s="101"/>
      <c r="AD221" s="101"/>
      <c r="AE221" s="101"/>
    </row>
    <row r="222" spans="18:31" s="35" customFormat="1" ht="15" hidden="1" customHeight="1" x14ac:dyDescent="0.2">
      <c r="R222" s="46"/>
      <c r="S222" s="41"/>
      <c r="T222" s="101"/>
      <c r="U222" s="101"/>
      <c r="V222" s="101"/>
      <c r="W222" s="101"/>
      <c r="X222" s="101"/>
      <c r="Y222" s="101"/>
      <c r="Z222" s="101"/>
      <c r="AA222" s="101"/>
      <c r="AB222" s="101"/>
      <c r="AC222" s="101"/>
      <c r="AD222" s="101"/>
      <c r="AE222" s="101"/>
    </row>
    <row r="223" spans="18:31" s="35" customFormat="1" ht="15" hidden="1" customHeight="1" x14ac:dyDescent="0.2">
      <c r="R223" s="46"/>
      <c r="S223" s="41"/>
      <c r="T223" s="101"/>
      <c r="U223" s="101"/>
      <c r="V223" s="101"/>
      <c r="W223" s="101"/>
      <c r="X223" s="101"/>
      <c r="Y223" s="101"/>
      <c r="Z223" s="101"/>
      <c r="AA223" s="101"/>
      <c r="AB223" s="101"/>
      <c r="AC223" s="101"/>
      <c r="AD223" s="101"/>
      <c r="AE223" s="101"/>
    </row>
    <row r="224" spans="18:31" s="35" customFormat="1" ht="15" hidden="1" customHeight="1" x14ac:dyDescent="0.2">
      <c r="R224" s="46"/>
      <c r="S224" s="41"/>
      <c r="T224" s="101"/>
      <c r="U224" s="101"/>
      <c r="V224" s="101"/>
      <c r="W224" s="101"/>
      <c r="X224" s="101"/>
      <c r="Y224" s="101"/>
      <c r="Z224" s="101"/>
      <c r="AA224" s="101"/>
      <c r="AB224" s="101"/>
      <c r="AC224" s="101"/>
      <c r="AD224" s="101"/>
      <c r="AE224" s="101"/>
    </row>
    <row r="225" spans="18:31" s="35" customFormat="1" ht="15" hidden="1" customHeight="1" x14ac:dyDescent="0.2">
      <c r="R225" s="46"/>
      <c r="S225" s="41"/>
      <c r="T225" s="101"/>
      <c r="U225" s="101"/>
      <c r="V225" s="101"/>
      <c r="W225" s="101"/>
      <c r="X225" s="101"/>
      <c r="Y225" s="101"/>
      <c r="Z225" s="101"/>
      <c r="AA225" s="101"/>
      <c r="AB225" s="101"/>
      <c r="AC225" s="101"/>
      <c r="AD225" s="101"/>
      <c r="AE225" s="101"/>
    </row>
    <row r="226" spans="18:31" s="35" customFormat="1" ht="15" hidden="1" customHeight="1" x14ac:dyDescent="0.2">
      <c r="R226" s="46"/>
      <c r="S226" s="41"/>
      <c r="T226" s="101"/>
      <c r="U226" s="101"/>
      <c r="V226" s="101"/>
      <c r="W226" s="101"/>
      <c r="X226" s="101"/>
      <c r="Y226" s="101"/>
      <c r="Z226" s="101"/>
      <c r="AA226" s="101"/>
      <c r="AB226" s="101"/>
      <c r="AC226" s="101"/>
      <c r="AD226" s="101"/>
      <c r="AE226" s="101"/>
    </row>
    <row r="227" spans="18:31" s="35" customFormat="1" ht="15" hidden="1" customHeight="1" x14ac:dyDescent="0.2">
      <c r="R227" s="46"/>
      <c r="S227" s="41"/>
      <c r="T227" s="101"/>
      <c r="U227" s="101"/>
      <c r="V227" s="101"/>
      <c r="W227" s="101"/>
      <c r="X227" s="101"/>
      <c r="Y227" s="101"/>
      <c r="Z227" s="101"/>
      <c r="AA227" s="101"/>
      <c r="AB227" s="101"/>
      <c r="AC227" s="101"/>
      <c r="AD227" s="101"/>
      <c r="AE227" s="101"/>
    </row>
    <row r="228" spans="18:31" s="35" customFormat="1" ht="15" hidden="1" customHeight="1" x14ac:dyDescent="0.2">
      <c r="R228" s="46"/>
      <c r="S228" s="41"/>
      <c r="T228" s="101"/>
      <c r="U228" s="101"/>
      <c r="V228" s="101"/>
      <c r="W228" s="101"/>
      <c r="X228" s="101"/>
      <c r="Y228" s="101"/>
      <c r="Z228" s="101"/>
      <c r="AA228" s="101"/>
      <c r="AB228" s="101"/>
      <c r="AC228" s="101"/>
      <c r="AD228" s="101"/>
      <c r="AE228" s="101"/>
    </row>
    <row r="229" spans="18:31" s="35" customFormat="1" ht="15" hidden="1" customHeight="1" x14ac:dyDescent="0.2">
      <c r="R229" s="46"/>
      <c r="S229" s="41"/>
      <c r="T229" s="101"/>
      <c r="U229" s="101"/>
      <c r="V229" s="101"/>
      <c r="W229" s="101"/>
      <c r="X229" s="101"/>
      <c r="Y229" s="101"/>
      <c r="Z229" s="101"/>
      <c r="AA229" s="101"/>
      <c r="AB229" s="101"/>
      <c r="AC229" s="101"/>
      <c r="AD229" s="101"/>
      <c r="AE229" s="101"/>
    </row>
    <row r="230" spans="18:31" s="35" customFormat="1" ht="15" hidden="1" customHeight="1" x14ac:dyDescent="0.2">
      <c r="R230" s="46"/>
      <c r="S230" s="41"/>
      <c r="T230" s="101"/>
      <c r="U230" s="101"/>
      <c r="V230" s="101"/>
      <c r="W230" s="101"/>
      <c r="X230" s="101"/>
      <c r="Y230" s="101"/>
      <c r="Z230" s="101"/>
      <c r="AA230" s="101"/>
      <c r="AB230" s="101"/>
      <c r="AC230" s="101"/>
      <c r="AD230" s="101"/>
      <c r="AE230" s="101"/>
    </row>
    <row r="231" spans="18:31" s="35" customFormat="1" ht="15" hidden="1" customHeight="1" x14ac:dyDescent="0.2">
      <c r="R231" s="46"/>
      <c r="S231" s="41"/>
      <c r="T231" s="101"/>
      <c r="U231" s="101"/>
      <c r="V231" s="101"/>
      <c r="W231" s="101"/>
      <c r="X231" s="101"/>
      <c r="Y231" s="101"/>
      <c r="Z231" s="101"/>
      <c r="AA231" s="101"/>
      <c r="AB231" s="101"/>
      <c r="AC231" s="101"/>
      <c r="AD231" s="101"/>
      <c r="AE231" s="101"/>
    </row>
    <row r="232" spans="18:31" s="35" customFormat="1" ht="15" hidden="1" customHeight="1" x14ac:dyDescent="0.2">
      <c r="R232" s="46"/>
      <c r="S232" s="41"/>
      <c r="T232" s="101"/>
      <c r="U232" s="101"/>
      <c r="V232" s="101"/>
      <c r="W232" s="101"/>
      <c r="X232" s="101"/>
      <c r="Y232" s="101"/>
      <c r="Z232" s="101"/>
      <c r="AA232" s="101"/>
      <c r="AB232" s="101"/>
      <c r="AC232" s="101"/>
      <c r="AD232" s="101"/>
      <c r="AE232" s="101"/>
    </row>
    <row r="233" spans="18:31" s="35" customFormat="1" ht="15" hidden="1" customHeight="1" x14ac:dyDescent="0.2">
      <c r="R233" s="46"/>
      <c r="S233" s="41"/>
      <c r="T233" s="101"/>
      <c r="U233" s="101"/>
      <c r="V233" s="101"/>
      <c r="W233" s="101"/>
      <c r="X233" s="101"/>
      <c r="Y233" s="101"/>
      <c r="Z233" s="101"/>
      <c r="AA233" s="101"/>
      <c r="AB233" s="101"/>
      <c r="AC233" s="101"/>
      <c r="AD233" s="101"/>
      <c r="AE233" s="101"/>
    </row>
    <row r="234" spans="18:31" s="35" customFormat="1" ht="15" hidden="1" customHeight="1" x14ac:dyDescent="0.2">
      <c r="R234" s="46"/>
      <c r="S234" s="41"/>
      <c r="T234" s="101"/>
      <c r="U234" s="101"/>
      <c r="V234" s="101"/>
      <c r="W234" s="101"/>
      <c r="X234" s="101"/>
      <c r="Y234" s="101"/>
      <c r="Z234" s="101"/>
      <c r="AA234" s="101"/>
      <c r="AB234" s="101"/>
      <c r="AC234" s="101"/>
      <c r="AD234" s="101"/>
      <c r="AE234" s="101"/>
    </row>
    <row r="235" spans="18:31" s="35" customFormat="1" ht="15" hidden="1" customHeight="1" x14ac:dyDescent="0.2">
      <c r="R235" s="46"/>
      <c r="S235" s="41"/>
      <c r="T235" s="101"/>
      <c r="U235" s="101"/>
      <c r="V235" s="101"/>
      <c r="W235" s="101"/>
      <c r="X235" s="101"/>
      <c r="Y235" s="101"/>
      <c r="Z235" s="101"/>
      <c r="AA235" s="101"/>
      <c r="AB235" s="101"/>
      <c r="AC235" s="101"/>
      <c r="AD235" s="101"/>
      <c r="AE235" s="101"/>
    </row>
    <row r="236" spans="18:31" s="35" customFormat="1" ht="15" hidden="1" customHeight="1" x14ac:dyDescent="0.2">
      <c r="R236" s="46"/>
      <c r="S236" s="41"/>
      <c r="T236" s="101"/>
      <c r="U236" s="101"/>
      <c r="V236" s="101"/>
      <c r="W236" s="101"/>
      <c r="X236" s="101"/>
      <c r="Y236" s="101"/>
      <c r="Z236" s="101"/>
      <c r="AA236" s="101"/>
      <c r="AB236" s="101"/>
      <c r="AC236" s="101"/>
      <c r="AD236" s="101"/>
      <c r="AE236" s="101"/>
    </row>
    <row r="237" spans="18:31" s="35" customFormat="1" ht="15" hidden="1" customHeight="1" x14ac:dyDescent="0.2">
      <c r="R237" s="46"/>
      <c r="S237" s="41"/>
      <c r="T237" s="101"/>
      <c r="U237" s="101"/>
      <c r="V237" s="101"/>
      <c r="W237" s="101"/>
      <c r="X237" s="101"/>
      <c r="Y237" s="101"/>
      <c r="Z237" s="101"/>
      <c r="AA237" s="101"/>
      <c r="AB237" s="101"/>
      <c r="AC237" s="101"/>
      <c r="AD237" s="101"/>
      <c r="AE237" s="101"/>
    </row>
    <row r="238" spans="18:31" s="35" customFormat="1" ht="15" hidden="1" customHeight="1" x14ac:dyDescent="0.2">
      <c r="R238" s="46"/>
      <c r="S238" s="41"/>
      <c r="T238" s="101"/>
      <c r="U238" s="101"/>
      <c r="V238" s="101"/>
      <c r="W238" s="101"/>
      <c r="X238" s="101"/>
      <c r="Y238" s="101"/>
      <c r="Z238" s="101"/>
      <c r="AA238" s="101"/>
      <c r="AB238" s="101"/>
      <c r="AC238" s="101"/>
      <c r="AD238" s="101"/>
      <c r="AE238" s="101"/>
    </row>
    <row r="239" spans="18:31" s="35" customFormat="1" ht="15" hidden="1" customHeight="1" x14ac:dyDescent="0.2">
      <c r="R239" s="46"/>
      <c r="S239" s="41"/>
      <c r="T239" s="101"/>
      <c r="U239" s="101"/>
      <c r="V239" s="101"/>
      <c r="W239" s="101"/>
      <c r="X239" s="101"/>
      <c r="Y239" s="101"/>
      <c r="Z239" s="101"/>
      <c r="AA239" s="101"/>
      <c r="AB239" s="101"/>
      <c r="AC239" s="101"/>
      <c r="AD239" s="101"/>
      <c r="AE239" s="101"/>
    </row>
    <row r="240" spans="18:31" s="35" customFormat="1" ht="14.25" hidden="1" customHeight="1" x14ac:dyDescent="0.2"/>
    <row r="241" s="35" customFormat="1" ht="14.25" hidden="1" customHeight="1" x14ac:dyDescent="0.2"/>
    <row r="242" s="35" customFormat="1" ht="14.25" hidden="1" customHeight="1" x14ac:dyDescent="0.2"/>
    <row r="243" s="35" customFormat="1" ht="14.25" hidden="1" customHeight="1" x14ac:dyDescent="0.2"/>
    <row r="244" s="35" customFormat="1" ht="14.25" hidden="1" customHeight="1" x14ac:dyDescent="0.2"/>
    <row r="245" s="35" customFormat="1" ht="14.25" hidden="1" customHeight="1" x14ac:dyDescent="0.2"/>
    <row r="246" s="35" customFormat="1" ht="14.25" hidden="1" customHeight="1" x14ac:dyDescent="0.2"/>
    <row r="247" s="35" customFormat="1" ht="14.25" hidden="1" customHeight="1" x14ac:dyDescent="0.2"/>
    <row r="248" s="35" customFormat="1" ht="14.25" hidden="1" customHeight="1" x14ac:dyDescent="0.2"/>
    <row r="249" s="35" customFormat="1" ht="14.25" hidden="1" customHeight="1" x14ac:dyDescent="0.2"/>
    <row r="250" s="35" customFormat="1" ht="14.25" hidden="1" customHeight="1" x14ac:dyDescent="0.2"/>
    <row r="251" s="35" customFormat="1" ht="14.25" hidden="1" customHeight="1" x14ac:dyDescent="0.2"/>
    <row r="252" s="35" customFormat="1" ht="14.25" hidden="1" customHeight="1" x14ac:dyDescent="0.2"/>
    <row r="253" s="35" customFormat="1" ht="14.25" hidden="1" customHeight="1" x14ac:dyDescent="0.2"/>
    <row r="254" s="35" customFormat="1" ht="14.25" hidden="1" customHeight="1" x14ac:dyDescent="0.2"/>
    <row r="255" s="35" customFormat="1" ht="14.25" hidden="1" customHeight="1" x14ac:dyDescent="0.2"/>
    <row r="256" s="35" customFormat="1" ht="14.25" hidden="1" customHeight="1" x14ac:dyDescent="0.2"/>
    <row r="257" s="35" customFormat="1" ht="14.25" hidden="1" customHeight="1" x14ac:dyDescent="0.2"/>
    <row r="258" s="35" customFormat="1" ht="14.25" hidden="1" customHeight="1" x14ac:dyDescent="0.2"/>
    <row r="259" s="35" customFormat="1" ht="14.25" hidden="1" customHeight="1" x14ac:dyDescent="0.2"/>
    <row r="260" s="35" customFormat="1" ht="14.25" hidden="1" customHeight="1" x14ac:dyDescent="0.2"/>
    <row r="261" s="35" customFormat="1" ht="14.25" hidden="1" customHeight="1" x14ac:dyDescent="0.2"/>
    <row r="262" s="35" customFormat="1" ht="14.25" hidden="1" customHeight="1" x14ac:dyDescent="0.2"/>
    <row r="263" s="35" customFormat="1" ht="14.25" hidden="1" customHeight="1" x14ac:dyDescent="0.2"/>
    <row r="264" s="35" customFormat="1" ht="14.25" hidden="1" customHeight="1" x14ac:dyDescent="0.2"/>
    <row r="265" s="35" customFormat="1" ht="14.25" hidden="1" customHeight="1" x14ac:dyDescent="0.2"/>
    <row r="266" s="35" customFormat="1" ht="14.25" hidden="1" customHeight="1" x14ac:dyDescent="0.2"/>
    <row r="267" s="35" customFormat="1" ht="14.25" hidden="1" customHeight="1" x14ac:dyDescent="0.2"/>
    <row r="268" s="35" customFormat="1" ht="14.25" hidden="1" customHeight="1" x14ac:dyDescent="0.2"/>
    <row r="269" s="35" customFormat="1" ht="14.25" hidden="1" customHeight="1" x14ac:dyDescent="0.2"/>
    <row r="270" s="35" customFormat="1" ht="14.25" hidden="1" customHeight="1" x14ac:dyDescent="0.2"/>
    <row r="271" s="35" customFormat="1" ht="14.25" hidden="1" customHeight="1" x14ac:dyDescent="0.2"/>
    <row r="272" s="35" customFormat="1" ht="14.25" hidden="1" customHeight="1" x14ac:dyDescent="0.2"/>
    <row r="273" s="35" customFormat="1" ht="14.25" hidden="1" customHeight="1" x14ac:dyDescent="0.2"/>
    <row r="274" s="97" customFormat="1" ht="14.25" hidden="1" customHeight="1" x14ac:dyDescent="0.2"/>
    <row r="275" s="97" customFormat="1" ht="14.25" hidden="1" customHeight="1" x14ac:dyDescent="0.2"/>
    <row r="276" s="97" customFormat="1" ht="14.25" hidden="1" customHeight="1" x14ac:dyDescent="0.2"/>
    <row r="277" s="97" customFormat="1" ht="14.25" hidden="1" customHeight="1" x14ac:dyDescent="0.2"/>
    <row r="278" s="97" customFormat="1" ht="14.25" hidden="1" customHeight="1" x14ac:dyDescent="0.2"/>
    <row r="279" s="97" customFormat="1" ht="14.25" hidden="1" customHeight="1" x14ac:dyDescent="0.2"/>
    <row r="280" s="97" customFormat="1" ht="14.25" hidden="1" customHeight="1" x14ac:dyDescent="0.2"/>
    <row r="281" s="97" customFormat="1" ht="14.25" hidden="1" customHeight="1" x14ac:dyDescent="0.2"/>
    <row r="282" s="97" customFormat="1" ht="14.25" hidden="1" customHeight="1" x14ac:dyDescent="0.2"/>
    <row r="283" s="97" customFormat="1" ht="14.25" hidden="1" customHeight="1" x14ac:dyDescent="0.2"/>
    <row r="284" s="97" customFormat="1" ht="14.25" hidden="1" customHeight="1" x14ac:dyDescent="0.2"/>
    <row r="285" s="97" customFormat="1" ht="14.25" hidden="1" customHeight="1" x14ac:dyDescent="0.2"/>
    <row r="286" s="97" customFormat="1" ht="14.25" hidden="1" customHeight="1" x14ac:dyDescent="0.2"/>
    <row r="287" s="97" customFormat="1" ht="14.25" hidden="1" customHeight="1" x14ac:dyDescent="0.2"/>
    <row r="288" s="97" customFormat="1" ht="14.25" hidden="1" customHeight="1" x14ac:dyDescent="0.2"/>
    <row r="289" s="97" customFormat="1" ht="14.25" hidden="1" customHeight="1" x14ac:dyDescent="0.2"/>
    <row r="290" s="97" customFormat="1" ht="14.25" hidden="1" customHeight="1" x14ac:dyDescent="0.2"/>
    <row r="291" s="97" customFormat="1" ht="14.25" hidden="1" customHeight="1" x14ac:dyDescent="0.2"/>
    <row r="292" s="97" customFormat="1" ht="14.25" hidden="1" customHeight="1" x14ac:dyDescent="0.2"/>
    <row r="293" s="97" customFormat="1" ht="14.25" hidden="1" customHeight="1" x14ac:dyDescent="0.2"/>
    <row r="294" s="97" customFormat="1" ht="14.25" hidden="1" customHeight="1" x14ac:dyDescent="0.2"/>
    <row r="295" s="97" customFormat="1" ht="14.25" hidden="1" customHeight="1" x14ac:dyDescent="0.2"/>
    <row r="296" s="97" customFormat="1" ht="14.25" hidden="1" customHeight="1" x14ac:dyDescent="0.2"/>
    <row r="297" s="97" customFormat="1" ht="14.25" hidden="1" customHeight="1" x14ac:dyDescent="0.2"/>
    <row r="298" s="97" customFormat="1" ht="14.25" hidden="1" customHeight="1" x14ac:dyDescent="0.2"/>
    <row r="299" s="97" customFormat="1" ht="14.25" hidden="1" customHeight="1" x14ac:dyDescent="0.2"/>
    <row r="300" s="97" customFormat="1" ht="14.25" hidden="1" customHeight="1" x14ac:dyDescent="0.2"/>
    <row r="301" s="97" customFormat="1" ht="14.25" hidden="1" customHeight="1" x14ac:dyDescent="0.2"/>
    <row r="302" s="97" customFormat="1" ht="14.25" hidden="1" customHeight="1" x14ac:dyDescent="0.2"/>
    <row r="303" s="97" customFormat="1" ht="14.25" hidden="1" customHeight="1" x14ac:dyDescent="0.2"/>
    <row r="304" s="97" customFormat="1" ht="14.25" hidden="1" customHeight="1" x14ac:dyDescent="0.2"/>
    <row r="305" s="97" customFormat="1" ht="14.25" hidden="1" customHeight="1" x14ac:dyDescent="0.2"/>
    <row r="306" s="97" customFormat="1" ht="14.25" hidden="1" customHeight="1" x14ac:dyDescent="0.2"/>
    <row r="307" s="97" customFormat="1" ht="14.25" hidden="1" customHeight="1" x14ac:dyDescent="0.2"/>
    <row r="308" s="97" customFormat="1" ht="14.25" hidden="1" customHeight="1" x14ac:dyDescent="0.2"/>
    <row r="309" s="97" customFormat="1" ht="14.25" hidden="1" customHeight="1" x14ac:dyDescent="0.2"/>
    <row r="310" s="97" customFormat="1" ht="14.25" hidden="1" customHeight="1" x14ac:dyDescent="0.2"/>
    <row r="311" s="97" customFormat="1" ht="14.25" hidden="1" customHeight="1" x14ac:dyDescent="0.2"/>
    <row r="312" s="97" customFormat="1" ht="14.25" hidden="1" customHeight="1" x14ac:dyDescent="0.2"/>
    <row r="313" s="97" customFormat="1" ht="14.25" hidden="1" customHeight="1" x14ac:dyDescent="0.2"/>
    <row r="314" s="97" customFormat="1" ht="14.25" hidden="1" customHeight="1" x14ac:dyDescent="0.2"/>
    <row r="315" s="97" customFormat="1" ht="14.25" hidden="1" customHeight="1" x14ac:dyDescent="0.2"/>
    <row r="316" s="97" customFormat="1" ht="14.25" hidden="1" customHeight="1" x14ac:dyDescent="0.2"/>
    <row r="317" s="97" customFormat="1" ht="14.25" hidden="1" customHeight="1" x14ac:dyDescent="0.2"/>
    <row r="318" s="97" customFormat="1" ht="14.25" hidden="1" customHeight="1" x14ac:dyDescent="0.2"/>
    <row r="319" s="97" customFormat="1" ht="14.25" hidden="1" customHeight="1" x14ac:dyDescent="0.2"/>
    <row r="320" s="97" customFormat="1" ht="14.25" hidden="1" customHeight="1" x14ac:dyDescent="0.2"/>
    <row r="321" s="97" customFormat="1" ht="14.25" hidden="1" customHeight="1" x14ac:dyDescent="0.2"/>
    <row r="322" s="97" customFormat="1" ht="14.25" hidden="1" customHeight="1" x14ac:dyDescent="0.2"/>
    <row r="323" s="97" customFormat="1" ht="14.25" hidden="1" customHeight="1" x14ac:dyDescent="0.2"/>
    <row r="324" s="97" customFormat="1" ht="14.25" hidden="1" customHeight="1" x14ac:dyDescent="0.2"/>
    <row r="325" s="97" customFormat="1" ht="14.25" hidden="1" customHeight="1" x14ac:dyDescent="0.2"/>
    <row r="326" s="97" customFormat="1" ht="14.25" hidden="1" customHeight="1" x14ac:dyDescent="0.2"/>
    <row r="327" s="97" customFormat="1" ht="14.25" hidden="1" customHeight="1" x14ac:dyDescent="0.2"/>
    <row r="328" s="97" customFormat="1" ht="14.25" hidden="1" customHeight="1" x14ac:dyDescent="0.2"/>
    <row r="329" s="97" customFormat="1" ht="14.25" hidden="1" customHeight="1" x14ac:dyDescent="0.2"/>
    <row r="330" s="97" customFormat="1" ht="14.25" hidden="1" customHeight="1" x14ac:dyDescent="0.2"/>
    <row r="331" s="97" customFormat="1" ht="14.25" hidden="1" customHeight="1" x14ac:dyDescent="0.2"/>
    <row r="332" s="97" customFormat="1" ht="14.25" hidden="1" customHeight="1" x14ac:dyDescent="0.2"/>
    <row r="333" s="97" customFormat="1" ht="14.25" hidden="1" customHeight="1" x14ac:dyDescent="0.2"/>
    <row r="334" s="97" customFormat="1" ht="14.25" hidden="1" customHeight="1" x14ac:dyDescent="0.2"/>
    <row r="335" s="97" customFormat="1" ht="14.25" hidden="1" customHeight="1" x14ac:dyDescent="0.2"/>
    <row r="336" s="97" customFormat="1" ht="14.25" hidden="1" customHeight="1" x14ac:dyDescent="0.2"/>
    <row r="337" s="97" customFormat="1" ht="14.25" hidden="1" customHeight="1" x14ac:dyDescent="0.2"/>
    <row r="338" s="97" customFormat="1" ht="14.25" hidden="1" customHeight="1" x14ac:dyDescent="0.2"/>
    <row r="339" s="97" customFormat="1" ht="14.25" hidden="1" customHeight="1" x14ac:dyDescent="0.2"/>
    <row r="340" s="97" customFormat="1" ht="14.25" hidden="1" customHeight="1" x14ac:dyDescent="0.2"/>
    <row r="341" s="97" customFormat="1" ht="14.25" hidden="1" customHeight="1" x14ac:dyDescent="0.2"/>
    <row r="342" s="97" customFormat="1" ht="14.25" hidden="1" customHeight="1" x14ac:dyDescent="0.2"/>
    <row r="343" s="97" customFormat="1" ht="14.25" hidden="1" customHeight="1" x14ac:dyDescent="0.2"/>
    <row r="344" s="97" customFormat="1" ht="14.25" hidden="1" customHeight="1" x14ac:dyDescent="0.2"/>
    <row r="345" s="97" customFormat="1" ht="14.25" hidden="1" customHeight="1" x14ac:dyDescent="0.2"/>
    <row r="346" s="97" customFormat="1" ht="14.25" hidden="1" customHeight="1" x14ac:dyDescent="0.2"/>
    <row r="347" s="97" customFormat="1" ht="14.25" hidden="1" customHeight="1" x14ac:dyDescent="0.2"/>
    <row r="348" s="97" customFormat="1" ht="14.25" hidden="1" customHeight="1" x14ac:dyDescent="0.2"/>
    <row r="349" s="97" customFormat="1" ht="14.25" hidden="1" customHeight="1" x14ac:dyDescent="0.2"/>
    <row r="350" s="97" customFormat="1" ht="14.25" hidden="1" customHeight="1" x14ac:dyDescent="0.2"/>
    <row r="351" s="97" customFormat="1" ht="14.25" hidden="1" customHeight="1" x14ac:dyDescent="0.2"/>
    <row r="352" s="97" customFormat="1" ht="14.25" hidden="1" customHeight="1" x14ac:dyDescent="0.2"/>
    <row r="353" s="97" customFormat="1" ht="14.25" hidden="1" customHeight="1" x14ac:dyDescent="0.2"/>
    <row r="354" s="97" customFormat="1" ht="14.25" hidden="1" customHeight="1" x14ac:dyDescent="0.2"/>
    <row r="355" s="97" customFormat="1" ht="14.25" hidden="1" customHeight="1" x14ac:dyDescent="0.2"/>
    <row r="356" s="97" customFormat="1" ht="14.25" hidden="1" customHeight="1" x14ac:dyDescent="0.2"/>
    <row r="357" s="97" customFormat="1" ht="14.25" hidden="1" customHeight="1" x14ac:dyDescent="0.2"/>
    <row r="358" s="97" customFormat="1" ht="14.25" hidden="1" customHeight="1" x14ac:dyDescent="0.2"/>
    <row r="359" s="97" customFormat="1" ht="14.25" hidden="1" customHeight="1" x14ac:dyDescent="0.2"/>
    <row r="360" s="97" customFormat="1" ht="14.25" hidden="1" customHeight="1" x14ac:dyDescent="0.2"/>
    <row r="361" s="97" customFormat="1" ht="14.25" hidden="1" customHeight="1" x14ac:dyDescent="0.2"/>
    <row r="362" s="97" customFormat="1" ht="14.25" hidden="1" customHeight="1" x14ac:dyDescent="0.2"/>
    <row r="363" s="97" customFormat="1" ht="14.25" hidden="1" customHeight="1" x14ac:dyDescent="0.2"/>
    <row r="364" s="97" customFormat="1" ht="14.25" hidden="1" customHeight="1" x14ac:dyDescent="0.2"/>
    <row r="365" s="97" customFormat="1" ht="14.25" hidden="1" customHeight="1" x14ac:dyDescent="0.2"/>
    <row r="366" s="97" customFormat="1" ht="14.25" hidden="1" customHeight="1" x14ac:dyDescent="0.2"/>
    <row r="367" s="97" customFormat="1" ht="14.25" hidden="1" customHeight="1" x14ac:dyDescent="0.2"/>
    <row r="368" s="97" customFormat="1" ht="14.25" hidden="1" customHeight="1" x14ac:dyDescent="0.2"/>
    <row r="369" s="97" customFormat="1" ht="14.25" hidden="1" customHeight="1" x14ac:dyDescent="0.2"/>
    <row r="370" s="97" customFormat="1" ht="14.25" hidden="1" customHeight="1" x14ac:dyDescent="0.2"/>
    <row r="371" s="97" customFormat="1" ht="14.25" hidden="1" customHeight="1" x14ac:dyDescent="0.2"/>
    <row r="372" s="97" customFormat="1" ht="14.25" hidden="1" customHeight="1" x14ac:dyDescent="0.2"/>
    <row r="373" s="97" customFormat="1" ht="14.25" hidden="1" customHeight="1" x14ac:dyDescent="0.2"/>
    <row r="374" s="97" customFormat="1" ht="14.25" hidden="1" customHeight="1" x14ac:dyDescent="0.2"/>
    <row r="375" s="97" customFormat="1" ht="14.25" hidden="1" customHeight="1" x14ac:dyDescent="0.2"/>
    <row r="376" s="97" customFormat="1" ht="14.25" hidden="1" customHeight="1" x14ac:dyDescent="0.2"/>
    <row r="377" s="97" customFormat="1" ht="14.25" hidden="1" customHeight="1" x14ac:dyDescent="0.2"/>
    <row r="378" s="97" customFormat="1" ht="14.25" hidden="1" customHeight="1" x14ac:dyDescent="0.2"/>
    <row r="379" s="97" customFormat="1" ht="14.25" hidden="1" customHeight="1" x14ac:dyDescent="0.2"/>
    <row r="380" s="97" customFormat="1" ht="14.25" hidden="1" customHeight="1" x14ac:dyDescent="0.2"/>
    <row r="381" s="97" customFormat="1" ht="14.25" hidden="1" customHeight="1" x14ac:dyDescent="0.2"/>
    <row r="382" s="97" customFormat="1" ht="14.25" hidden="1" customHeight="1" x14ac:dyDescent="0.2"/>
    <row r="383" s="97" customFormat="1" ht="14.25" hidden="1" customHeight="1" x14ac:dyDescent="0.2"/>
    <row r="384" s="97" customFormat="1" ht="14.25" hidden="1" customHeight="1" x14ac:dyDescent="0.2"/>
    <row r="385" s="97" customFormat="1" ht="14.25" hidden="1" customHeight="1" x14ac:dyDescent="0.2"/>
    <row r="386" s="97" customFormat="1" ht="14.25" hidden="1" customHeight="1" x14ac:dyDescent="0.2"/>
    <row r="387" s="97" customFormat="1" ht="14.25" hidden="1" customHeight="1" x14ac:dyDescent="0.2"/>
    <row r="388" s="97" customFormat="1" ht="14.25" hidden="1" customHeight="1" x14ac:dyDescent="0.2"/>
    <row r="389" s="97" customFormat="1" ht="14.25" hidden="1" customHeight="1" x14ac:dyDescent="0.2"/>
    <row r="390" s="97" customFormat="1" ht="14.25" hidden="1" customHeight="1" x14ac:dyDescent="0.2"/>
    <row r="391" s="97" customFormat="1" ht="14.25" hidden="1" customHeight="1" x14ac:dyDescent="0.2"/>
    <row r="392" s="97" customFormat="1" ht="14.25" hidden="1" customHeight="1" x14ac:dyDescent="0.2"/>
    <row r="393" s="97" customFormat="1" ht="14.25" hidden="1" customHeight="1" x14ac:dyDescent="0.2"/>
    <row r="394" s="97" customFormat="1" ht="14.25" hidden="1" customHeight="1" x14ac:dyDescent="0.2"/>
    <row r="395" s="97" customFormat="1" ht="14.25" hidden="1" customHeight="1" x14ac:dyDescent="0.2"/>
    <row r="396" s="97" customFormat="1" ht="14.25" hidden="1" customHeight="1" x14ac:dyDescent="0.2"/>
    <row r="397" s="97" customFormat="1" ht="14.25" hidden="1" customHeight="1" x14ac:dyDescent="0.2"/>
    <row r="398" s="97" customFormat="1" ht="14.25" hidden="1" customHeight="1" x14ac:dyDescent="0.2"/>
    <row r="399" s="97" customFormat="1" ht="14.25" hidden="1" customHeight="1" x14ac:dyDescent="0.2"/>
    <row r="400" s="97" customFormat="1" ht="14.25" hidden="1" customHeight="1" x14ac:dyDescent="0.2"/>
    <row r="401" s="97" customFormat="1" ht="14.25" hidden="1" customHeight="1" x14ac:dyDescent="0.2"/>
    <row r="402" s="97" customFormat="1" ht="14.25" hidden="1" customHeight="1" x14ac:dyDescent="0.2"/>
    <row r="403" s="97" customFormat="1" ht="14.25" hidden="1" customHeight="1" x14ac:dyDescent="0.2"/>
    <row r="404" s="97" customFormat="1" ht="14.25" hidden="1" customHeight="1" x14ac:dyDescent="0.2"/>
    <row r="405" s="97" customFormat="1" ht="14.25" hidden="1" customHeight="1" x14ac:dyDescent="0.2"/>
    <row r="406" s="97" customFormat="1" ht="14.25" hidden="1" customHeight="1" x14ac:dyDescent="0.2"/>
    <row r="407" s="97" customFormat="1" ht="14.25" hidden="1" customHeight="1" x14ac:dyDescent="0.2"/>
    <row r="408" s="97" customFormat="1" ht="14.25" hidden="1" customHeight="1" x14ac:dyDescent="0.2"/>
    <row r="409" s="97" customFormat="1" ht="14.25" hidden="1" customHeight="1" x14ac:dyDescent="0.2"/>
    <row r="410" s="97" customFormat="1" ht="14.25" hidden="1" customHeight="1" x14ac:dyDescent="0.2"/>
    <row r="411" s="97" customFormat="1" ht="14.25" hidden="1" customHeight="1" x14ac:dyDescent="0.2"/>
    <row r="412" s="97" customFormat="1" ht="14.25" hidden="1" customHeight="1" x14ac:dyDescent="0.2"/>
    <row r="413" s="97" customFormat="1" ht="14.25" hidden="1" customHeight="1" x14ac:dyDescent="0.2"/>
    <row r="414" s="97" customFormat="1" ht="14.25" hidden="1" customHeight="1" x14ac:dyDescent="0.2"/>
    <row r="415" s="97" customFormat="1" ht="14.25" hidden="1" customHeight="1" x14ac:dyDescent="0.2"/>
    <row r="416" s="97" customFormat="1" ht="14.25" hidden="1" customHeight="1" x14ac:dyDescent="0.2"/>
    <row r="417" s="97" customFormat="1" ht="14.25" hidden="1" customHeight="1" x14ac:dyDescent="0.2"/>
    <row r="418" s="97" customFormat="1" ht="14.25" hidden="1" customHeight="1" x14ac:dyDescent="0.2"/>
    <row r="419" s="97" customFormat="1" ht="14.25" hidden="1" customHeight="1" x14ac:dyDescent="0.2"/>
    <row r="420" s="97" customFormat="1" ht="14.25" hidden="1" customHeight="1" x14ac:dyDescent="0.2"/>
    <row r="421" s="97" customFormat="1" ht="14.25" hidden="1" customHeight="1" x14ac:dyDescent="0.2"/>
    <row r="422" s="97" customFormat="1" ht="14.25" hidden="1" customHeight="1" x14ac:dyDescent="0.2"/>
    <row r="423" s="97" customFormat="1" ht="14.25" hidden="1" customHeight="1" x14ac:dyDescent="0.2"/>
    <row r="424" s="97" customFormat="1" ht="14.25" hidden="1" customHeight="1" x14ac:dyDescent="0.2"/>
    <row r="425" s="97" customFormat="1" ht="14.25" hidden="1" customHeight="1" x14ac:dyDescent="0.2"/>
    <row r="426" s="97" customFormat="1" ht="14.25" hidden="1" customHeight="1" x14ac:dyDescent="0.2"/>
    <row r="427" s="97" customFormat="1" ht="14.25" hidden="1" customHeight="1" x14ac:dyDescent="0.2"/>
    <row r="428" s="97" customFormat="1" ht="14.25" hidden="1" customHeight="1" x14ac:dyDescent="0.2"/>
    <row r="429" s="97" customFormat="1" ht="14.25" hidden="1" customHeight="1" x14ac:dyDescent="0.2"/>
    <row r="430" s="97" customFormat="1" ht="14.25" hidden="1" customHeight="1" x14ac:dyDescent="0.2"/>
    <row r="431" s="97" customFormat="1" ht="14.25" hidden="1" customHeight="1" x14ac:dyDescent="0.2"/>
    <row r="432" s="97" customFormat="1" ht="14.25" hidden="1" customHeight="1" x14ac:dyDescent="0.2"/>
    <row r="433" s="97" customFormat="1" ht="14.25" hidden="1" customHeight="1" x14ac:dyDescent="0.2"/>
    <row r="434" s="97" customFormat="1" ht="14.25" hidden="1" customHeight="1" x14ac:dyDescent="0.2"/>
    <row r="435" s="97" customFormat="1" ht="14.25" hidden="1" customHeight="1" x14ac:dyDescent="0.2"/>
    <row r="436" s="97" customFormat="1" ht="14.25" hidden="1" customHeight="1" x14ac:dyDescent="0.2"/>
    <row r="437" s="97" customFormat="1" ht="14.25" hidden="1" customHeight="1" x14ac:dyDescent="0.2"/>
    <row r="438" s="97" customFormat="1" ht="14.25" hidden="1" customHeight="1" x14ac:dyDescent="0.2"/>
    <row r="439" s="97" customFormat="1" ht="14.25" hidden="1" customHeight="1" x14ac:dyDescent="0.2"/>
    <row r="440" s="97" customFormat="1" ht="14.25" hidden="1" customHeight="1" x14ac:dyDescent="0.2"/>
    <row r="441" s="97" customFormat="1" ht="14.25" hidden="1" customHeight="1" x14ac:dyDescent="0.2"/>
    <row r="442" s="97" customFormat="1" ht="14.25" hidden="1" customHeight="1" x14ac:dyDescent="0.2"/>
    <row r="443" s="97" customFormat="1" ht="14.25" hidden="1" customHeight="1" x14ac:dyDescent="0.2"/>
    <row r="444" s="97" customFormat="1" ht="14.25" hidden="1" customHeight="1" x14ac:dyDescent="0.2"/>
    <row r="445" s="97" customFormat="1" ht="14.25" hidden="1" customHeight="1" x14ac:dyDescent="0.2"/>
    <row r="446" s="97" customFormat="1" ht="14.25" hidden="1" customHeight="1" x14ac:dyDescent="0.2"/>
    <row r="447" s="97" customFormat="1" ht="14.25" hidden="1" customHeight="1" x14ac:dyDescent="0.2"/>
    <row r="448" s="97" customFormat="1" ht="14.25" hidden="1" customHeight="1" x14ac:dyDescent="0.2"/>
    <row r="449" s="97" customFormat="1" ht="14.25" hidden="1" customHeight="1" x14ac:dyDescent="0.2"/>
    <row r="450" s="97" customFormat="1" ht="14.25" hidden="1" customHeight="1" x14ac:dyDescent="0.2"/>
    <row r="451" s="97" customFormat="1" ht="14.25" hidden="1" customHeight="1" x14ac:dyDescent="0.2"/>
    <row r="452" s="97" customFormat="1" ht="14.25" hidden="1" customHeight="1" x14ac:dyDescent="0.2"/>
    <row r="453" s="97" customFormat="1" ht="14.25" hidden="1" customHeight="1" x14ac:dyDescent="0.2"/>
    <row r="454" s="97" customFormat="1" ht="14.25" hidden="1" customHeight="1" x14ac:dyDescent="0.2"/>
    <row r="455" s="97" customFormat="1" ht="14.25" hidden="1" customHeight="1" x14ac:dyDescent="0.2"/>
    <row r="456" s="97" customFormat="1" ht="14.25" hidden="1" customHeight="1" x14ac:dyDescent="0.2"/>
    <row r="457" s="97" customFormat="1" ht="14.25" hidden="1" customHeight="1" x14ac:dyDescent="0.2"/>
    <row r="458" s="97" customFormat="1" ht="14.25" hidden="1" customHeight="1" x14ac:dyDescent="0.2"/>
    <row r="459" s="97" customFormat="1" ht="14.25" hidden="1" customHeight="1" x14ac:dyDescent="0.2"/>
    <row r="460" s="97" customFormat="1" ht="14.25" hidden="1" customHeight="1" x14ac:dyDescent="0.2"/>
    <row r="461" s="97" customFormat="1" ht="14.25" hidden="1" customHeight="1" x14ac:dyDescent="0.2"/>
    <row r="462" s="97" customFormat="1" ht="14.25" hidden="1" customHeight="1" x14ac:dyDescent="0.2"/>
    <row r="463" s="97" customFormat="1" ht="14.25" hidden="1" customHeight="1" x14ac:dyDescent="0.2"/>
    <row r="464" s="97" customFormat="1" ht="14.25" hidden="1" customHeight="1" x14ac:dyDescent="0.2"/>
    <row r="465" s="97" customFormat="1" ht="14.25" hidden="1" customHeight="1" x14ac:dyDescent="0.2"/>
    <row r="466" s="97" customFormat="1" ht="14.25" hidden="1" customHeight="1" x14ac:dyDescent="0.2"/>
    <row r="467" s="97" customFormat="1" ht="14.25" hidden="1" customHeight="1" x14ac:dyDescent="0.2"/>
    <row r="468" s="97" customFormat="1" ht="14.25" hidden="1" customHeight="1" x14ac:dyDescent="0.2"/>
    <row r="469" s="97" customFormat="1" ht="14.25" hidden="1" customHeight="1" x14ac:dyDescent="0.2"/>
    <row r="470" s="97" customFormat="1" ht="14.25" hidden="1" customHeight="1" x14ac:dyDescent="0.2"/>
    <row r="471" s="97" customFormat="1" ht="14.25" hidden="1" customHeight="1" x14ac:dyDescent="0.2"/>
    <row r="472" s="97" customFormat="1" ht="14.25" hidden="1" customHeight="1" x14ac:dyDescent="0.2"/>
    <row r="473" s="97" customFormat="1" ht="14.25" hidden="1" customHeight="1" x14ac:dyDescent="0.2"/>
    <row r="474" s="97" customFormat="1" ht="14.25" hidden="1" customHeight="1" x14ac:dyDescent="0.2"/>
    <row r="475" s="97" customFormat="1" ht="14.25" hidden="1" customHeight="1" x14ac:dyDescent="0.2"/>
    <row r="476" s="97" customFormat="1" ht="14.25" hidden="1" customHeight="1" x14ac:dyDescent="0.2"/>
    <row r="477" s="97" customFormat="1" ht="14.25" hidden="1" customHeight="1" x14ac:dyDescent="0.2"/>
    <row r="478" s="97" customFormat="1" ht="14.25" hidden="1" customHeight="1" x14ac:dyDescent="0.2"/>
    <row r="479" s="97" customFormat="1" ht="14.25" hidden="1" customHeight="1" x14ac:dyDescent="0.2"/>
    <row r="480" s="97" customFormat="1" ht="14.25" hidden="1" customHeight="1" x14ac:dyDescent="0.2"/>
    <row r="481" s="97" customFormat="1" ht="14.25" hidden="1" customHeight="1" x14ac:dyDescent="0.2"/>
    <row r="482" s="97" customFormat="1" ht="14.25" hidden="1" customHeight="1" x14ac:dyDescent="0.2"/>
    <row r="483" s="97" customFormat="1" ht="14.25" hidden="1" customHeight="1" x14ac:dyDescent="0.2"/>
    <row r="484" s="97" customFormat="1" ht="14.25" hidden="1" customHeight="1" x14ac:dyDescent="0.2"/>
    <row r="485" s="97" customFormat="1" ht="14.25" hidden="1" customHeight="1" x14ac:dyDescent="0.2"/>
    <row r="486" s="97" customFormat="1" ht="14.25" hidden="1" customHeight="1" x14ac:dyDescent="0.2"/>
    <row r="487" s="97" customFormat="1" ht="14.25" hidden="1" customHeight="1" x14ac:dyDescent="0.2"/>
    <row r="488" s="97" customFormat="1" ht="14.25" hidden="1" customHeight="1" x14ac:dyDescent="0.2"/>
    <row r="489" s="97" customFormat="1" ht="14.25" hidden="1" customHeight="1" x14ac:dyDescent="0.2"/>
    <row r="490" s="97" customFormat="1" ht="14.25" hidden="1" customHeight="1" x14ac:dyDescent="0.2"/>
    <row r="491" s="97" customFormat="1" ht="14.25" hidden="1" customHeight="1" x14ac:dyDescent="0.2"/>
    <row r="492" s="97" customFormat="1" ht="14.25" hidden="1" customHeight="1" x14ac:dyDescent="0.2"/>
    <row r="493" s="97" customFormat="1" ht="14.25" hidden="1" customHeight="1" x14ac:dyDescent="0.2"/>
    <row r="494" s="97" customFormat="1" ht="14.25" hidden="1" customHeight="1" x14ac:dyDescent="0.2"/>
    <row r="495" s="97" customFormat="1" ht="14.25" hidden="1" customHeight="1" x14ac:dyDescent="0.2"/>
    <row r="496" s="97" customFormat="1" ht="14.25" hidden="1" customHeight="1" x14ac:dyDescent="0.2"/>
    <row r="497" s="97" customFormat="1" ht="14.25" hidden="1" customHeight="1" x14ac:dyDescent="0.2"/>
    <row r="498" s="97" customFormat="1" ht="14.25" hidden="1" customHeight="1" x14ac:dyDescent="0.2"/>
    <row r="499" s="97" customFormat="1" ht="14.25" hidden="1" customHeight="1" x14ac:dyDescent="0.2"/>
    <row r="500" s="97" customFormat="1" ht="14.25" hidden="1" customHeight="1" x14ac:dyDescent="0.2"/>
    <row r="501" s="97" customFormat="1" ht="14.25" hidden="1" customHeight="1" x14ac:dyDescent="0.2"/>
    <row r="502" s="97" customFormat="1" ht="14.25" hidden="1" customHeight="1" x14ac:dyDescent="0.2"/>
    <row r="503" s="97" customFormat="1" ht="14.25" hidden="1" customHeight="1" x14ac:dyDescent="0.2"/>
    <row r="504" s="97" customFormat="1" ht="14.25" hidden="1" customHeight="1" x14ac:dyDescent="0.2"/>
    <row r="505" s="97" customFormat="1" ht="14.25" hidden="1" customHeight="1" x14ac:dyDescent="0.2"/>
    <row r="506" s="97" customFormat="1" ht="14.25" hidden="1" customHeight="1" x14ac:dyDescent="0.2"/>
    <row r="507" s="97" customFormat="1" ht="14.25" hidden="1" customHeight="1" x14ac:dyDescent="0.2"/>
    <row r="508" s="97" customFormat="1" ht="14.25" hidden="1" customHeight="1" x14ac:dyDescent="0.2"/>
    <row r="509" s="97" customFormat="1" ht="14.25" hidden="1" customHeight="1" x14ac:dyDescent="0.2"/>
    <row r="510" s="97" customFormat="1" ht="14.25" hidden="1" customHeight="1" x14ac:dyDescent="0.2"/>
    <row r="511" s="97" customFormat="1" ht="14.25" hidden="1" customHeight="1" x14ac:dyDescent="0.2"/>
    <row r="512" s="97" customFormat="1" ht="14.25" hidden="1" customHeight="1" x14ac:dyDescent="0.2"/>
    <row r="513" s="97" customFormat="1" ht="14.25" hidden="1" customHeight="1" x14ac:dyDescent="0.2"/>
    <row r="514" s="97" customFormat="1" ht="14.25" hidden="1" customHeight="1" x14ac:dyDescent="0.2"/>
    <row r="515" s="97" customFormat="1" ht="14.25" hidden="1" customHeight="1" x14ac:dyDescent="0.2"/>
    <row r="516" s="97" customFormat="1" ht="14.25" hidden="1" customHeight="1" x14ac:dyDescent="0.2"/>
    <row r="517" s="97" customFormat="1" ht="14.25" hidden="1" customHeight="1" x14ac:dyDescent="0.2"/>
    <row r="518" s="97" customFormat="1" ht="14.25" hidden="1" customHeight="1" x14ac:dyDescent="0.2"/>
    <row r="519" s="97" customFormat="1" ht="14.25" hidden="1" customHeight="1" x14ac:dyDescent="0.2"/>
    <row r="520" s="97" customFormat="1" ht="14.25" hidden="1" customHeight="1" x14ac:dyDescent="0.2"/>
    <row r="521" s="97" customFormat="1" ht="14.25" hidden="1" customHeight="1" x14ac:dyDescent="0.2"/>
    <row r="522" s="97" customFormat="1" ht="14.25" hidden="1" customHeight="1" x14ac:dyDescent="0.2"/>
    <row r="523" s="97" customFormat="1" ht="14.25" hidden="1" customHeight="1" x14ac:dyDescent="0.2"/>
    <row r="524" s="97" customFormat="1" ht="14.25" hidden="1" customHeight="1" x14ac:dyDescent="0.2"/>
    <row r="525" s="97" customFormat="1" ht="14.25" hidden="1" customHeight="1" x14ac:dyDescent="0.2"/>
    <row r="526" s="97" customFormat="1" ht="14.25" hidden="1" customHeight="1" x14ac:dyDescent="0.2"/>
    <row r="527" s="97" customFormat="1" ht="14.25" hidden="1" customHeight="1" x14ac:dyDescent="0.2"/>
    <row r="528" s="97" customFormat="1" ht="14.25" hidden="1" customHeight="1" x14ac:dyDescent="0.2"/>
    <row r="529" s="97" customFormat="1" ht="14.25" hidden="1" customHeight="1" x14ac:dyDescent="0.2"/>
    <row r="530" s="97" customFormat="1" ht="14.25" hidden="1" customHeight="1" x14ac:dyDescent="0.2"/>
    <row r="531" s="97" customFormat="1" ht="14.25" hidden="1" customHeight="1" x14ac:dyDescent="0.2"/>
    <row r="532" s="97" customFormat="1" ht="14.25" hidden="1" customHeight="1" x14ac:dyDescent="0.2"/>
    <row r="533" s="97" customFormat="1" ht="14.25" hidden="1" customHeight="1" x14ac:dyDescent="0.2"/>
    <row r="534" s="97" customFormat="1" ht="14.25" hidden="1" customHeight="1" x14ac:dyDescent="0.2"/>
    <row r="535" s="97" customFormat="1" ht="14.25" hidden="1" customHeight="1" x14ac:dyDescent="0.2"/>
    <row r="536" s="97" customFormat="1" ht="14.25" hidden="1" customHeight="1" x14ac:dyDescent="0.2"/>
    <row r="537" s="97" customFormat="1" ht="14.25" hidden="1" customHeight="1" x14ac:dyDescent="0.2"/>
    <row r="538" s="97" customFormat="1" ht="14.25" hidden="1" customHeight="1" x14ac:dyDescent="0.2"/>
    <row r="539" s="97" customFormat="1" ht="14.25" hidden="1" customHeight="1" x14ac:dyDescent="0.2"/>
    <row r="540" s="97" customFormat="1" ht="14.25" hidden="1" customHeight="1" x14ac:dyDescent="0.2"/>
    <row r="541" s="97" customFormat="1" ht="14.25" hidden="1" customHeight="1" x14ac:dyDescent="0.2"/>
    <row r="542" s="97" customFormat="1" ht="14.25" hidden="1" customHeight="1" x14ac:dyDescent="0.2"/>
    <row r="543" s="97" customFormat="1" ht="14.25" hidden="1" customHeight="1" x14ac:dyDescent="0.2"/>
    <row r="544" s="97" customFormat="1" ht="14.25" hidden="1" customHeight="1" x14ac:dyDescent="0.2"/>
    <row r="545" s="97" customFormat="1" ht="14.25" hidden="1" customHeight="1" x14ac:dyDescent="0.2"/>
    <row r="546" s="97" customFormat="1" ht="14.25" hidden="1" customHeight="1" x14ac:dyDescent="0.2"/>
    <row r="547" s="97" customFormat="1" ht="14.25" hidden="1" customHeight="1" x14ac:dyDescent="0.2"/>
    <row r="548" s="97" customFormat="1" ht="14.25" hidden="1" customHeight="1" x14ac:dyDescent="0.2"/>
    <row r="549" s="97" customFormat="1" ht="14.25" hidden="1" customHeight="1" x14ac:dyDescent="0.2"/>
    <row r="550" s="97" customFormat="1" ht="14.25" hidden="1" customHeight="1" x14ac:dyDescent="0.2"/>
    <row r="551" s="97" customFormat="1" ht="14.25" hidden="1" customHeight="1" x14ac:dyDescent="0.2"/>
    <row r="552" s="97" customFormat="1" ht="14.25" hidden="1" customHeight="1" x14ac:dyDescent="0.2"/>
    <row r="553" s="97" customFormat="1" ht="14.25" hidden="1" customHeight="1" x14ac:dyDescent="0.2"/>
    <row r="554" s="97" customFormat="1" ht="14.25" hidden="1" customHeight="1" x14ac:dyDescent="0.2"/>
    <row r="555" s="97" customFormat="1" ht="14.25" hidden="1" customHeight="1" x14ac:dyDescent="0.2"/>
    <row r="556" s="97" customFormat="1" ht="14.25" hidden="1" customHeight="1" x14ac:dyDescent="0.2"/>
    <row r="557" s="97" customFormat="1" ht="14.25" hidden="1" customHeight="1" x14ac:dyDescent="0.2"/>
    <row r="558" s="97" customFormat="1" ht="14.25" hidden="1" customHeight="1" x14ac:dyDescent="0.2"/>
    <row r="559" s="97" customFormat="1" ht="14.25" hidden="1" customHeight="1" x14ac:dyDescent="0.2"/>
    <row r="560" s="97" customFormat="1" ht="14.25" hidden="1" customHeight="1" x14ac:dyDescent="0.2"/>
    <row r="561" s="97" customFormat="1" ht="14.25" hidden="1" customHeight="1" x14ac:dyDescent="0.2"/>
    <row r="562" s="97" customFormat="1" ht="14.25" hidden="1" customHeight="1" x14ac:dyDescent="0.2"/>
    <row r="563" s="97" customFormat="1" ht="14.25" hidden="1" customHeight="1" x14ac:dyDescent="0.2"/>
    <row r="564" s="97" customFormat="1" ht="14.25" hidden="1" customHeight="1" x14ac:dyDescent="0.2"/>
    <row r="565" s="97" customFormat="1" ht="14.25" hidden="1" customHeight="1" x14ac:dyDescent="0.2"/>
    <row r="566" s="97" customFormat="1" ht="14.25" hidden="1" customHeight="1" x14ac:dyDescent="0.2"/>
    <row r="567" s="97" customFormat="1" ht="14.25" hidden="1" customHeight="1" x14ac:dyDescent="0.2"/>
    <row r="568" s="97" customFormat="1" ht="14.25" hidden="1" customHeight="1" x14ac:dyDescent="0.2"/>
    <row r="569" s="97" customFormat="1" ht="14.25" hidden="1" customHeight="1" x14ac:dyDescent="0.2"/>
    <row r="570" s="97" customFormat="1" ht="14.25" hidden="1" customHeight="1" x14ac:dyDescent="0.2"/>
    <row r="571" s="97" customFormat="1" ht="14.25" hidden="1" customHeight="1" x14ac:dyDescent="0.2"/>
    <row r="572" s="97" customFormat="1" ht="14.25" hidden="1" customHeight="1" x14ac:dyDescent="0.2"/>
    <row r="573" s="97" customFormat="1" ht="14.25" hidden="1" customHeight="1" x14ac:dyDescent="0.2"/>
    <row r="574" s="97" customFormat="1" ht="14.25" hidden="1" customHeight="1" x14ac:dyDescent="0.2"/>
    <row r="575" s="97" customFormat="1" ht="14.25" hidden="1" customHeight="1" x14ac:dyDescent="0.2"/>
    <row r="576" s="97" customFormat="1" ht="14.25" hidden="1" customHeight="1" x14ac:dyDescent="0.2"/>
    <row r="577" s="97" customFormat="1" ht="14.25" hidden="1" customHeight="1" x14ac:dyDescent="0.2"/>
    <row r="578" s="97" customFormat="1" ht="14.25" hidden="1" customHeight="1" x14ac:dyDescent="0.2"/>
    <row r="579" s="97" customFormat="1" ht="14.25" hidden="1" customHeight="1" x14ac:dyDescent="0.2"/>
    <row r="580" s="97" customFormat="1" ht="14.25" hidden="1" customHeight="1" x14ac:dyDescent="0.2"/>
    <row r="581" s="97" customFormat="1" ht="14.25" hidden="1" customHeight="1" x14ac:dyDescent="0.2"/>
    <row r="582" s="97" customFormat="1" ht="14.25" hidden="1" customHeight="1" x14ac:dyDescent="0.2"/>
    <row r="583" s="97" customFormat="1" ht="14.25" hidden="1" customHeight="1" x14ac:dyDescent="0.2"/>
    <row r="584" s="97" customFormat="1" ht="14.25" hidden="1" customHeight="1" x14ac:dyDescent="0.2"/>
    <row r="585" s="97" customFormat="1" ht="14.25" hidden="1" customHeight="1" x14ac:dyDescent="0.2"/>
  </sheetData>
  <sheetProtection password="C5AF" sheet="1" objects="1" scenarios="1" selectLockedCells="1"/>
  <dataValidations count="3">
    <dataValidation type="list" allowBlank="1" showInputMessage="1" showErrorMessage="1" sqref="U65 D5 U139 U199">
      <formula1>$U$119:$U$120</formula1>
    </dataValidation>
    <dataValidation type="list" allowBlank="1" showInputMessage="1" showErrorMessage="1" sqref="F6">
      <formula1>$R$119:$R$120</formula1>
    </dataValidation>
    <dataValidation type="list" allowBlank="1" showInputMessage="1" showErrorMessage="1" sqref="M6">
      <formula1>$T$120:$T$131</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IV557"/>
  <sheetViews>
    <sheetView workbookViewId="0">
      <selection sqref="A1:XFD1048576"/>
    </sheetView>
  </sheetViews>
  <sheetFormatPr defaultRowHeight="14.25" x14ac:dyDescent="0.2"/>
  <cols>
    <col min="1" max="1" width="15" style="4" customWidth="1"/>
    <col min="2" max="3" width="12.5703125" style="4" customWidth="1"/>
    <col min="4" max="4" width="11.7109375" style="4" bestFit="1" customWidth="1"/>
    <col min="5" max="5" width="8.140625" style="4" customWidth="1"/>
    <col min="6" max="6" width="12.85546875" style="4" customWidth="1"/>
    <col min="7" max="8" width="10.42578125" style="4" bestFit="1" customWidth="1"/>
    <col min="9" max="9" width="15.28515625" style="4" customWidth="1"/>
    <col min="10" max="10" width="10.85546875" style="4" customWidth="1"/>
    <col min="11" max="14" width="10.42578125" style="4" bestFit="1" customWidth="1"/>
    <col min="15" max="15" width="18.42578125" style="4" customWidth="1"/>
    <col min="16" max="16" width="9.140625" style="4"/>
    <col min="17" max="17" width="9.28515625" style="4" bestFit="1" customWidth="1"/>
    <col min="18" max="18" width="9" style="4" bestFit="1" customWidth="1"/>
    <col min="19" max="31" width="12.140625" style="4" bestFit="1" customWidth="1"/>
    <col min="32" max="16384" width="9.140625" style="4"/>
  </cols>
  <sheetData>
    <row r="1" spans="1:17" ht="15" customHeight="1" x14ac:dyDescent="0.2">
      <c r="A1" s="288"/>
      <c r="B1" s="289"/>
      <c r="C1" s="289"/>
      <c r="D1" s="289"/>
      <c r="E1" s="289"/>
      <c r="F1" s="289"/>
      <c r="G1" s="289"/>
      <c r="H1" s="289"/>
      <c r="I1" s="289"/>
      <c r="J1" s="289"/>
      <c r="K1" s="289"/>
      <c r="L1" s="289"/>
      <c r="M1" s="289"/>
      <c r="N1" s="290"/>
    </row>
    <row r="2" spans="1:17" ht="14.25" customHeight="1" x14ac:dyDescent="0.2">
      <c r="A2" s="291"/>
      <c r="B2" s="292"/>
      <c r="C2" s="292"/>
      <c r="D2" s="292"/>
      <c r="E2" s="292"/>
      <c r="F2" s="292"/>
      <c r="G2" s="292"/>
      <c r="H2" s="292"/>
      <c r="I2" s="292"/>
      <c r="J2" s="292"/>
      <c r="K2" s="292"/>
      <c r="L2" s="292"/>
      <c r="M2" s="292"/>
      <c r="N2" s="293"/>
    </row>
    <row r="3" spans="1:17" ht="14.25" customHeight="1" x14ac:dyDescent="0.2">
      <c r="A3" s="294"/>
      <c r="B3" s="295"/>
      <c r="C3" s="295"/>
      <c r="D3" s="295"/>
      <c r="E3" s="295"/>
      <c r="F3" s="295"/>
      <c r="G3" s="295"/>
      <c r="H3" s="295"/>
      <c r="I3" s="295"/>
      <c r="J3" s="295"/>
      <c r="K3" s="295"/>
      <c r="L3" s="295"/>
      <c r="M3" s="295"/>
      <c r="N3" s="296"/>
    </row>
    <row r="4" spans="1:17" ht="15" customHeight="1" thickBot="1" x14ac:dyDescent="0.25">
      <c r="A4" s="297"/>
      <c r="B4" s="298"/>
      <c r="C4" s="298"/>
      <c r="D4" s="298"/>
      <c r="E4" s="298"/>
      <c r="F4" s="298"/>
      <c r="G4" s="298"/>
      <c r="H4" s="298"/>
      <c r="I4" s="298"/>
      <c r="J4" s="298"/>
      <c r="K4" s="298"/>
      <c r="L4" s="298"/>
      <c r="M4" s="298"/>
      <c r="N4" s="299"/>
    </row>
    <row r="5" spans="1:17" ht="36" customHeight="1" thickBot="1" x14ac:dyDescent="0.25">
      <c r="A5" s="311"/>
      <c r="B5" s="312"/>
      <c r="C5" s="313"/>
      <c r="D5" s="83"/>
      <c r="E5" s="287"/>
      <c r="F5" s="28"/>
      <c r="G5" s="300"/>
      <c r="H5" s="301"/>
      <c r="I5" s="314"/>
      <c r="J5" s="88"/>
      <c r="K5" s="29"/>
      <c r="L5" s="30"/>
      <c r="M5" s="31"/>
      <c r="N5" s="32"/>
    </row>
    <row r="6" spans="1:17" ht="36" customHeight="1" thickBot="1" x14ac:dyDescent="0.25">
      <c r="A6" s="311"/>
      <c r="B6" s="312"/>
      <c r="C6" s="312"/>
      <c r="D6" s="312"/>
      <c r="E6" s="313"/>
      <c r="F6" s="85"/>
      <c r="G6" s="300"/>
      <c r="H6" s="301"/>
      <c r="I6" s="314"/>
      <c r="J6" s="85"/>
      <c r="K6" s="315"/>
      <c r="L6" s="316"/>
      <c r="M6" s="87"/>
      <c r="N6" s="33"/>
    </row>
    <row r="7" spans="1:17" s="5" customFormat="1" ht="20.100000000000001" customHeight="1" x14ac:dyDescent="0.25">
      <c r="A7" s="20"/>
      <c r="B7" s="21"/>
      <c r="C7" s="22"/>
      <c r="D7" s="21"/>
      <c r="E7" s="21"/>
      <c r="F7" s="21"/>
      <c r="G7" s="21"/>
      <c r="H7" s="21"/>
      <c r="I7" s="21"/>
      <c r="J7" s="21"/>
      <c r="K7" s="6"/>
      <c r="L7" s="6"/>
      <c r="M7" s="6"/>
      <c r="N7" s="6"/>
    </row>
    <row r="8" spans="1:17" s="5" customFormat="1" ht="20.100000000000001" customHeight="1" x14ac:dyDescent="0.25">
      <c r="A8" s="20"/>
      <c r="B8" s="23"/>
      <c r="C8" s="24"/>
      <c r="D8" s="24"/>
      <c r="E8" s="24"/>
      <c r="F8" s="24"/>
      <c r="G8" s="24"/>
      <c r="H8" s="20"/>
      <c r="I8" s="20"/>
      <c r="J8" s="20"/>
    </row>
    <row r="9" spans="1:17" s="5" customFormat="1" ht="20.100000000000001" customHeight="1" x14ac:dyDescent="0.25">
      <c r="A9" s="8"/>
      <c r="B9" s="23"/>
      <c r="C9" s="25"/>
      <c r="D9" s="24"/>
      <c r="E9" s="24"/>
      <c r="F9" s="24"/>
      <c r="G9" s="20"/>
      <c r="H9" s="20"/>
      <c r="I9" s="20"/>
      <c r="J9" s="25"/>
      <c r="K9" s="7"/>
      <c r="L9" s="7"/>
      <c r="M9" s="7"/>
      <c r="N9" s="7"/>
    </row>
    <row r="10" spans="1:17" s="5" customFormat="1" ht="20.100000000000001" customHeight="1" x14ac:dyDescent="0.25">
      <c r="A10" s="26"/>
      <c r="B10" s="20"/>
      <c r="C10" s="25"/>
      <c r="D10" s="27"/>
      <c r="E10" s="10"/>
      <c r="F10" s="25"/>
      <c r="G10" s="27"/>
      <c r="H10" s="27"/>
      <c r="I10" s="27"/>
      <c r="J10" s="27"/>
      <c r="K10" s="9"/>
      <c r="L10" s="9"/>
      <c r="M10" s="9"/>
      <c r="N10" s="9"/>
    </row>
    <row r="11" spans="1:17" ht="32.25" customHeight="1" x14ac:dyDescent="0.25">
      <c r="A11" s="17"/>
      <c r="B11" s="18"/>
      <c r="C11" s="19"/>
      <c r="D11" s="19"/>
      <c r="E11" s="19"/>
      <c r="F11" s="19"/>
      <c r="G11" s="19"/>
      <c r="H11" s="19"/>
      <c r="I11" s="19"/>
      <c r="J11" s="19"/>
      <c r="K11" s="19"/>
      <c r="L11" s="19"/>
      <c r="M11" s="19"/>
      <c r="N11" s="19"/>
      <c r="O11" s="12"/>
    </row>
    <row r="12" spans="1:17" ht="15" hidden="1" customHeight="1" x14ac:dyDescent="0.2">
      <c r="A12" s="11"/>
      <c r="B12" s="11"/>
      <c r="C12" s="11"/>
      <c r="D12" s="11"/>
      <c r="E12" s="11"/>
      <c r="F12" s="11"/>
      <c r="G12" s="11"/>
      <c r="H12" s="11"/>
      <c r="I12" s="11"/>
      <c r="J12" s="11"/>
      <c r="K12" s="11"/>
      <c r="L12" s="11"/>
      <c r="M12" s="11"/>
      <c r="N12" s="11"/>
      <c r="O12" s="12"/>
    </row>
    <row r="13" spans="1:17" ht="15.75" x14ac:dyDescent="0.25">
      <c r="A13" s="14"/>
      <c r="B13" s="15"/>
      <c r="C13" s="16"/>
      <c r="D13" s="16"/>
      <c r="E13" s="16"/>
      <c r="F13" s="16"/>
      <c r="G13" s="16"/>
      <c r="H13" s="16"/>
      <c r="I13" s="16"/>
      <c r="J13" s="16"/>
      <c r="K13" s="16"/>
      <c r="L13" s="16"/>
      <c r="M13" s="16"/>
      <c r="N13" s="16"/>
      <c r="O13" s="1"/>
      <c r="Q13" s="13"/>
    </row>
    <row r="14" spans="1:17" ht="15.75" x14ac:dyDescent="0.25">
      <c r="A14" s="14"/>
      <c r="B14" s="15"/>
      <c r="C14" s="16"/>
      <c r="D14" s="16"/>
      <c r="E14" s="16"/>
      <c r="F14" s="16"/>
      <c r="G14" s="16"/>
      <c r="H14" s="16"/>
      <c r="I14" s="16"/>
      <c r="J14" s="16"/>
      <c r="K14" s="16"/>
      <c r="L14" s="16"/>
      <c r="M14" s="16"/>
      <c r="N14" s="16"/>
      <c r="O14" s="1"/>
    </row>
    <row r="15" spans="1:17" ht="15.75" x14ac:dyDescent="0.25">
      <c r="A15" s="14"/>
      <c r="B15" s="15"/>
      <c r="C15" s="16"/>
      <c r="D15" s="16"/>
      <c r="E15" s="16"/>
      <c r="F15" s="16"/>
      <c r="G15" s="16"/>
      <c r="H15" s="16"/>
      <c r="I15" s="16"/>
      <c r="J15" s="16"/>
      <c r="K15" s="16"/>
      <c r="L15" s="16"/>
      <c r="M15" s="16"/>
      <c r="N15" s="16"/>
      <c r="O15" s="1"/>
    </row>
    <row r="16" spans="1:17" ht="15.75" x14ac:dyDescent="0.25">
      <c r="A16" s="14"/>
      <c r="B16" s="15"/>
      <c r="C16" s="16"/>
      <c r="D16" s="16"/>
      <c r="E16" s="16"/>
      <c r="F16" s="16"/>
      <c r="G16" s="16"/>
      <c r="H16" s="16"/>
      <c r="I16" s="16"/>
      <c r="J16" s="16"/>
      <c r="K16" s="16"/>
      <c r="L16" s="16"/>
      <c r="M16" s="16"/>
      <c r="N16" s="16"/>
      <c r="O16" s="2"/>
    </row>
    <row r="17" spans="1:15" ht="15.75" x14ac:dyDescent="0.25">
      <c r="A17" s="14"/>
      <c r="B17" s="15"/>
      <c r="C17" s="16"/>
      <c r="D17" s="16"/>
      <c r="E17" s="16"/>
      <c r="F17" s="16"/>
      <c r="G17" s="16"/>
      <c r="H17" s="16"/>
      <c r="I17" s="16"/>
      <c r="J17" s="16"/>
      <c r="K17" s="16"/>
      <c r="L17" s="16"/>
      <c r="M17" s="16"/>
      <c r="N17" s="16"/>
      <c r="O17" s="2"/>
    </row>
    <row r="18" spans="1:15" ht="15.75" x14ac:dyDescent="0.25">
      <c r="A18" s="14"/>
      <c r="B18" s="15"/>
      <c r="C18" s="16"/>
      <c r="D18" s="16"/>
      <c r="E18" s="16"/>
      <c r="F18" s="16"/>
      <c r="G18" s="16"/>
      <c r="H18" s="16"/>
      <c r="I18" s="16"/>
      <c r="J18" s="16"/>
      <c r="K18" s="16"/>
      <c r="L18" s="16"/>
      <c r="M18" s="16"/>
      <c r="N18" s="16"/>
      <c r="O18" s="3"/>
    </row>
    <row r="19" spans="1:15" ht="15.75" x14ac:dyDescent="0.25">
      <c r="A19" s="14"/>
      <c r="B19" s="15"/>
      <c r="C19" s="16"/>
      <c r="D19" s="16"/>
      <c r="E19" s="16"/>
      <c r="F19" s="16"/>
      <c r="G19" s="16"/>
      <c r="H19" s="16"/>
      <c r="I19" s="16"/>
      <c r="J19" s="16"/>
      <c r="K19" s="16"/>
      <c r="L19" s="16"/>
      <c r="M19" s="16"/>
      <c r="N19" s="16"/>
      <c r="O19" s="2"/>
    </row>
    <row r="20" spans="1:15" ht="15.75" x14ac:dyDescent="0.25">
      <c r="A20" s="14"/>
      <c r="B20" s="15"/>
      <c r="C20" s="16"/>
      <c r="D20" s="16"/>
      <c r="E20" s="16"/>
      <c r="F20" s="16"/>
      <c r="G20" s="16"/>
      <c r="H20" s="16"/>
      <c r="I20" s="16"/>
      <c r="J20" s="16"/>
      <c r="K20" s="16"/>
      <c r="L20" s="16"/>
      <c r="M20" s="16"/>
      <c r="N20" s="16"/>
      <c r="O20" s="1"/>
    </row>
    <row r="21" spans="1:15" ht="15.75" x14ac:dyDescent="0.25">
      <c r="A21" s="14"/>
      <c r="B21" s="15"/>
      <c r="C21" s="16"/>
      <c r="D21" s="16"/>
      <c r="E21" s="16"/>
      <c r="F21" s="16"/>
      <c r="G21" s="16"/>
      <c r="H21" s="16"/>
      <c r="I21" s="16"/>
      <c r="J21" s="16"/>
      <c r="K21" s="16"/>
      <c r="L21" s="16"/>
      <c r="M21" s="16"/>
      <c r="N21" s="16"/>
      <c r="O21" s="1"/>
    </row>
    <row r="22" spans="1:15" ht="15.75" x14ac:dyDescent="0.25">
      <c r="A22" s="14"/>
      <c r="B22" s="15"/>
      <c r="C22" s="16"/>
      <c r="D22" s="16"/>
      <c r="E22" s="16"/>
      <c r="F22" s="16"/>
      <c r="G22" s="16"/>
      <c r="H22" s="16"/>
      <c r="I22" s="16"/>
      <c r="J22" s="16"/>
      <c r="K22" s="16"/>
      <c r="L22" s="16"/>
      <c r="M22" s="16"/>
      <c r="N22" s="16"/>
      <c r="O22" s="2"/>
    </row>
    <row r="23" spans="1:15" ht="15.75" x14ac:dyDescent="0.25">
      <c r="A23" s="14"/>
      <c r="B23" s="15"/>
      <c r="C23" s="16"/>
      <c r="D23" s="16"/>
      <c r="E23" s="16"/>
      <c r="F23" s="16"/>
      <c r="G23" s="16"/>
      <c r="H23" s="16"/>
      <c r="I23" s="16"/>
      <c r="J23" s="16"/>
      <c r="K23" s="16"/>
      <c r="L23" s="16"/>
      <c r="M23" s="16"/>
      <c r="N23" s="16"/>
      <c r="O23" s="1"/>
    </row>
    <row r="24" spans="1:15" ht="15.75" x14ac:dyDescent="0.25">
      <c r="A24" s="14"/>
      <c r="B24" s="15"/>
      <c r="C24" s="16"/>
      <c r="D24" s="16"/>
      <c r="E24" s="16"/>
      <c r="F24" s="16"/>
      <c r="G24" s="16"/>
      <c r="H24" s="16"/>
      <c r="I24" s="16"/>
      <c r="J24" s="16"/>
      <c r="K24" s="16"/>
      <c r="L24" s="16"/>
      <c r="M24" s="16"/>
      <c r="N24" s="16"/>
      <c r="O24" s="1"/>
    </row>
    <row r="25" spans="1:15" ht="15.75" x14ac:dyDescent="0.25">
      <c r="A25" s="14"/>
      <c r="B25" s="15"/>
      <c r="C25" s="16"/>
      <c r="D25" s="16"/>
      <c r="E25" s="16"/>
      <c r="F25" s="16"/>
      <c r="G25" s="16"/>
      <c r="H25" s="16"/>
      <c r="I25" s="16"/>
      <c r="J25" s="16"/>
      <c r="K25" s="16"/>
      <c r="L25" s="16"/>
      <c r="M25" s="16"/>
      <c r="N25" s="16"/>
      <c r="O25" s="2"/>
    </row>
    <row r="26" spans="1:15" ht="15.75" x14ac:dyDescent="0.25">
      <c r="A26" s="14"/>
      <c r="B26" s="15"/>
      <c r="C26" s="16"/>
      <c r="D26" s="16"/>
      <c r="E26" s="16"/>
      <c r="F26" s="16"/>
      <c r="G26" s="16"/>
      <c r="H26" s="16"/>
      <c r="I26" s="16"/>
      <c r="J26" s="16"/>
      <c r="K26" s="16"/>
      <c r="L26" s="16"/>
      <c r="M26" s="16"/>
      <c r="N26" s="16"/>
      <c r="O26" s="1"/>
    </row>
    <row r="27" spans="1:15" ht="15.75" x14ac:dyDescent="0.25">
      <c r="A27" s="14"/>
      <c r="B27" s="15"/>
      <c r="C27" s="16"/>
      <c r="D27" s="16"/>
      <c r="E27" s="16"/>
      <c r="F27" s="16"/>
      <c r="G27" s="16"/>
      <c r="H27" s="16"/>
      <c r="I27" s="16"/>
      <c r="J27" s="16"/>
      <c r="K27" s="16"/>
      <c r="L27" s="16"/>
      <c r="M27" s="16"/>
      <c r="N27" s="16"/>
      <c r="O27" s="1"/>
    </row>
    <row r="28" spans="1:15" ht="15.75" x14ac:dyDescent="0.25">
      <c r="A28" s="14"/>
      <c r="B28" s="15"/>
      <c r="C28" s="16"/>
      <c r="D28" s="16"/>
      <c r="E28" s="16"/>
      <c r="F28" s="16"/>
      <c r="G28" s="16"/>
      <c r="H28" s="16"/>
      <c r="I28" s="16"/>
      <c r="J28" s="16"/>
      <c r="K28" s="16"/>
      <c r="L28" s="16"/>
      <c r="M28" s="16"/>
      <c r="N28" s="16"/>
      <c r="O28" s="2"/>
    </row>
    <row r="29" spans="1:15" ht="15.75" x14ac:dyDescent="0.25">
      <c r="A29" s="14"/>
      <c r="B29" s="15"/>
      <c r="C29" s="16"/>
      <c r="D29" s="16"/>
      <c r="E29" s="16"/>
      <c r="F29" s="16"/>
      <c r="G29" s="16"/>
      <c r="H29" s="16"/>
      <c r="I29" s="16"/>
      <c r="J29" s="16"/>
      <c r="K29" s="16"/>
      <c r="L29" s="16"/>
      <c r="M29" s="16"/>
      <c r="N29" s="16"/>
      <c r="O29" s="1"/>
    </row>
    <row r="30" spans="1:15" ht="15.75" x14ac:dyDescent="0.25">
      <c r="A30" s="14"/>
      <c r="B30" s="15"/>
      <c r="C30" s="16"/>
      <c r="D30" s="16"/>
      <c r="E30" s="16"/>
      <c r="F30" s="16"/>
      <c r="G30" s="16"/>
      <c r="H30" s="16"/>
      <c r="I30" s="16"/>
      <c r="J30" s="16"/>
      <c r="K30" s="16"/>
      <c r="L30" s="16"/>
      <c r="M30" s="16"/>
      <c r="N30" s="16"/>
      <c r="O30" s="1"/>
    </row>
    <row r="31" spans="1:15" ht="15.75" x14ac:dyDescent="0.25">
      <c r="A31" s="14"/>
      <c r="B31" s="15"/>
      <c r="C31" s="16"/>
      <c r="D31" s="16"/>
      <c r="E31" s="16"/>
      <c r="F31" s="16"/>
      <c r="G31" s="16"/>
      <c r="H31" s="16"/>
      <c r="I31" s="16"/>
      <c r="J31" s="16"/>
      <c r="K31" s="16"/>
      <c r="L31" s="16"/>
      <c r="M31" s="16"/>
      <c r="N31" s="16"/>
      <c r="O31" s="1"/>
    </row>
    <row r="32" spans="1:15" ht="15.75" x14ac:dyDescent="0.25">
      <c r="A32" s="14"/>
      <c r="B32" s="15"/>
      <c r="C32" s="16"/>
      <c r="D32" s="16"/>
      <c r="E32" s="16"/>
      <c r="F32" s="16"/>
      <c r="G32" s="16"/>
      <c r="H32" s="16"/>
      <c r="I32" s="16"/>
      <c r="J32" s="16"/>
      <c r="K32" s="16"/>
      <c r="L32" s="16"/>
      <c r="M32" s="16"/>
      <c r="N32" s="16"/>
      <c r="O32" s="2"/>
    </row>
    <row r="33" spans="1:15" ht="15.75" x14ac:dyDescent="0.25">
      <c r="A33" s="14"/>
      <c r="B33" s="15"/>
      <c r="C33" s="16"/>
      <c r="D33" s="16"/>
      <c r="E33" s="16"/>
      <c r="F33" s="16"/>
      <c r="G33" s="16"/>
      <c r="H33" s="16"/>
      <c r="I33" s="16"/>
      <c r="J33" s="16"/>
      <c r="K33" s="16"/>
      <c r="L33" s="16"/>
      <c r="M33" s="16"/>
      <c r="N33" s="16"/>
      <c r="O33" s="2"/>
    </row>
    <row r="34" spans="1:15" ht="15.75" x14ac:dyDescent="0.25">
      <c r="A34" s="14"/>
      <c r="B34" s="15"/>
      <c r="C34" s="16"/>
      <c r="D34" s="16"/>
      <c r="E34" s="16"/>
      <c r="F34" s="16"/>
      <c r="G34" s="16"/>
      <c r="H34" s="16"/>
      <c r="I34" s="16"/>
      <c r="J34" s="16"/>
      <c r="K34" s="16"/>
      <c r="L34" s="16"/>
      <c r="M34" s="16"/>
      <c r="N34" s="16"/>
      <c r="O34" s="2"/>
    </row>
    <row r="35" spans="1:15" ht="15.75" x14ac:dyDescent="0.25">
      <c r="A35" s="14"/>
      <c r="B35" s="15"/>
      <c r="C35" s="16"/>
      <c r="D35" s="16"/>
      <c r="E35" s="16"/>
      <c r="F35" s="16"/>
      <c r="G35" s="16"/>
      <c r="H35" s="16"/>
      <c r="I35" s="16"/>
      <c r="J35" s="16"/>
      <c r="K35" s="16"/>
      <c r="L35" s="16"/>
      <c r="M35" s="16"/>
      <c r="N35" s="16"/>
      <c r="O35" s="1"/>
    </row>
    <row r="36" spans="1:15" ht="15.75" x14ac:dyDescent="0.25">
      <c r="A36" s="14"/>
      <c r="B36" s="15"/>
      <c r="C36" s="16"/>
      <c r="D36" s="16"/>
      <c r="E36" s="16"/>
      <c r="F36" s="16"/>
      <c r="G36" s="16"/>
      <c r="H36" s="16"/>
      <c r="I36" s="16"/>
      <c r="J36" s="16"/>
      <c r="K36" s="16"/>
      <c r="L36" s="16"/>
      <c r="M36" s="16"/>
      <c r="N36" s="16"/>
      <c r="O36" s="1"/>
    </row>
    <row r="37" spans="1:15" ht="15.75" x14ac:dyDescent="0.25">
      <c r="A37" s="14"/>
      <c r="B37" s="15"/>
      <c r="C37" s="16"/>
      <c r="D37" s="16"/>
      <c r="E37" s="16"/>
      <c r="F37" s="16"/>
      <c r="G37" s="16"/>
      <c r="H37" s="16"/>
      <c r="I37" s="16"/>
      <c r="J37" s="16"/>
      <c r="K37" s="16"/>
      <c r="L37" s="16"/>
      <c r="M37" s="16"/>
      <c r="N37" s="16"/>
      <c r="O37" s="1"/>
    </row>
    <row r="38" spans="1:15" ht="15.75" x14ac:dyDescent="0.25">
      <c r="A38" s="14"/>
      <c r="B38" s="15"/>
      <c r="C38" s="16"/>
      <c r="D38" s="16"/>
      <c r="E38" s="16"/>
      <c r="F38" s="16"/>
      <c r="G38" s="16"/>
      <c r="H38" s="16"/>
      <c r="I38" s="16"/>
      <c r="J38" s="16"/>
      <c r="K38" s="16"/>
      <c r="L38" s="16"/>
      <c r="M38" s="16"/>
      <c r="N38" s="16"/>
      <c r="O38" s="1"/>
    </row>
    <row r="39" spans="1:15" ht="15.75" x14ac:dyDescent="0.25">
      <c r="A39" s="14"/>
      <c r="B39" s="15"/>
      <c r="C39" s="16"/>
      <c r="D39" s="16"/>
      <c r="E39" s="16"/>
      <c r="F39" s="16"/>
      <c r="G39" s="16"/>
      <c r="H39" s="16"/>
      <c r="I39" s="16"/>
      <c r="J39" s="16"/>
      <c r="K39" s="16"/>
      <c r="L39" s="16"/>
      <c r="M39" s="16"/>
      <c r="N39" s="16"/>
      <c r="O39" s="1"/>
    </row>
    <row r="40" spans="1:15" ht="15.75" x14ac:dyDescent="0.25">
      <c r="A40" s="14"/>
      <c r="B40" s="15"/>
      <c r="C40" s="16"/>
      <c r="D40" s="16"/>
      <c r="E40" s="16"/>
      <c r="F40" s="16"/>
      <c r="G40" s="16"/>
      <c r="H40" s="16"/>
      <c r="I40" s="16"/>
      <c r="J40" s="16"/>
      <c r="K40" s="16"/>
      <c r="L40" s="16"/>
      <c r="M40" s="16"/>
      <c r="N40" s="16"/>
      <c r="O40" s="2"/>
    </row>
    <row r="41" spans="1:15" ht="15.75" x14ac:dyDescent="0.25">
      <c r="A41" s="14"/>
      <c r="B41" s="15"/>
      <c r="C41" s="16"/>
      <c r="D41" s="16"/>
      <c r="E41" s="16"/>
      <c r="F41" s="16"/>
      <c r="G41" s="16"/>
      <c r="H41" s="16"/>
      <c r="I41" s="16"/>
      <c r="J41" s="16"/>
      <c r="K41" s="16"/>
      <c r="L41" s="16"/>
      <c r="M41" s="16"/>
      <c r="N41" s="16"/>
      <c r="O41" s="1"/>
    </row>
    <row r="42" spans="1:15" ht="15.75" x14ac:dyDescent="0.25">
      <c r="A42" s="14"/>
      <c r="B42" s="15"/>
      <c r="C42" s="16"/>
      <c r="D42" s="16"/>
      <c r="E42" s="16"/>
      <c r="F42" s="16"/>
      <c r="G42" s="16"/>
      <c r="H42" s="16"/>
      <c r="I42" s="16"/>
      <c r="J42" s="16"/>
      <c r="K42" s="16"/>
      <c r="L42" s="16"/>
      <c r="M42" s="16"/>
      <c r="N42" s="16"/>
      <c r="O42" s="1"/>
    </row>
    <row r="43" spans="1:15" ht="15.75" x14ac:dyDescent="0.25">
      <c r="A43" s="14"/>
      <c r="B43" s="15"/>
      <c r="C43" s="16"/>
      <c r="D43" s="16"/>
      <c r="E43" s="16"/>
      <c r="F43" s="16"/>
      <c r="G43" s="16"/>
      <c r="H43" s="16"/>
      <c r="I43" s="16"/>
      <c r="J43" s="16"/>
      <c r="K43" s="16"/>
      <c r="L43" s="16"/>
      <c r="M43" s="16"/>
      <c r="N43" s="16"/>
      <c r="O43" s="1"/>
    </row>
    <row r="44" spans="1:15" ht="15.75" x14ac:dyDescent="0.25">
      <c r="A44" s="14"/>
      <c r="B44" s="15"/>
      <c r="C44" s="16"/>
      <c r="D44" s="16"/>
      <c r="E44" s="16"/>
      <c r="F44" s="16"/>
      <c r="G44" s="16"/>
      <c r="H44" s="16"/>
      <c r="I44" s="16"/>
      <c r="J44" s="16"/>
      <c r="K44" s="16"/>
      <c r="L44" s="16"/>
      <c r="M44" s="16"/>
      <c r="N44" s="16"/>
      <c r="O44" s="1"/>
    </row>
    <row r="45" spans="1:15" ht="15.75" x14ac:dyDescent="0.25">
      <c r="A45" s="14"/>
      <c r="B45" s="15"/>
      <c r="C45" s="16"/>
      <c r="D45" s="16"/>
      <c r="E45" s="16"/>
      <c r="F45" s="16"/>
      <c r="G45" s="16"/>
      <c r="H45" s="16"/>
      <c r="I45" s="16"/>
      <c r="J45" s="16"/>
      <c r="K45" s="16"/>
      <c r="L45" s="16"/>
      <c r="M45" s="16"/>
      <c r="N45" s="16"/>
      <c r="O45" s="1"/>
    </row>
    <row r="46" spans="1:15" ht="15.75" x14ac:dyDescent="0.25">
      <c r="A46" s="14"/>
      <c r="B46" s="15"/>
      <c r="C46" s="16"/>
      <c r="D46" s="16"/>
      <c r="E46" s="16"/>
      <c r="F46" s="16"/>
      <c r="G46" s="16"/>
      <c r="H46" s="16"/>
      <c r="I46" s="16"/>
      <c r="J46" s="16"/>
      <c r="K46" s="16"/>
      <c r="L46" s="16"/>
      <c r="M46" s="16"/>
      <c r="N46" s="16"/>
      <c r="O46" s="1"/>
    </row>
    <row r="47" spans="1:15" ht="15.75" x14ac:dyDescent="0.25">
      <c r="A47" s="14"/>
      <c r="B47" s="15"/>
      <c r="C47" s="16"/>
      <c r="D47" s="16"/>
      <c r="E47" s="16"/>
      <c r="F47" s="16"/>
      <c r="G47" s="16"/>
      <c r="H47" s="16"/>
      <c r="I47" s="16"/>
      <c r="J47" s="16"/>
      <c r="K47" s="16"/>
      <c r="L47" s="16"/>
      <c r="M47" s="16"/>
      <c r="N47" s="16"/>
      <c r="O47" s="1"/>
    </row>
    <row r="48" spans="1:15" ht="15.75" x14ac:dyDescent="0.25">
      <c r="A48" s="14"/>
      <c r="B48" s="15"/>
      <c r="C48" s="16"/>
      <c r="D48" s="16"/>
      <c r="E48" s="16"/>
      <c r="F48" s="16"/>
      <c r="G48" s="16"/>
      <c r="H48" s="16"/>
      <c r="I48" s="16"/>
      <c r="J48" s="16"/>
      <c r="K48" s="16"/>
      <c r="L48" s="16"/>
      <c r="M48" s="16"/>
      <c r="N48" s="16"/>
      <c r="O48" s="1"/>
    </row>
    <row r="49" spans="1:15" ht="15.75" x14ac:dyDescent="0.25">
      <c r="A49" s="14"/>
      <c r="B49" s="15"/>
      <c r="C49" s="16"/>
      <c r="D49" s="16"/>
      <c r="E49" s="16"/>
      <c r="F49" s="16"/>
      <c r="G49" s="16"/>
      <c r="H49" s="16"/>
      <c r="I49" s="16"/>
      <c r="J49" s="16"/>
      <c r="K49" s="16"/>
      <c r="L49" s="16"/>
      <c r="M49" s="16"/>
      <c r="N49" s="16"/>
      <c r="O49" s="1"/>
    </row>
    <row r="50" spans="1:15" ht="15.75" x14ac:dyDescent="0.25">
      <c r="A50" s="14"/>
      <c r="B50" s="15"/>
      <c r="C50" s="16"/>
      <c r="D50" s="16"/>
      <c r="E50" s="16"/>
      <c r="F50" s="16"/>
      <c r="G50" s="16"/>
      <c r="H50" s="16"/>
      <c r="I50" s="16"/>
      <c r="J50" s="16"/>
      <c r="K50" s="16"/>
      <c r="L50" s="16"/>
      <c r="M50" s="16"/>
      <c r="N50" s="16"/>
      <c r="O50" s="1"/>
    </row>
    <row r="51" spans="1:15" ht="15.75" x14ac:dyDescent="0.25">
      <c r="A51" s="14"/>
      <c r="B51" s="15"/>
      <c r="C51" s="16"/>
      <c r="D51" s="16"/>
      <c r="E51" s="16"/>
      <c r="F51" s="16"/>
      <c r="G51" s="16"/>
      <c r="H51" s="16"/>
      <c r="I51" s="16"/>
      <c r="J51" s="16"/>
      <c r="K51" s="16"/>
      <c r="L51" s="16"/>
      <c r="M51" s="16"/>
      <c r="N51" s="16"/>
    </row>
    <row r="52" spans="1:15" s="199" customFormat="1" ht="15.75" x14ac:dyDescent="0.25">
      <c r="A52" s="14"/>
      <c r="B52" s="15"/>
      <c r="C52" s="16"/>
      <c r="D52" s="16"/>
      <c r="E52" s="16"/>
      <c r="F52" s="16"/>
      <c r="G52" s="16"/>
      <c r="H52" s="16"/>
      <c r="I52" s="16"/>
      <c r="J52" s="16"/>
      <c r="K52" s="16"/>
      <c r="L52" s="16"/>
      <c r="M52" s="16"/>
      <c r="N52" s="16"/>
    </row>
    <row r="53" spans="1:15" s="199" customFormat="1" ht="15.75" x14ac:dyDescent="0.25">
      <c r="A53" s="14"/>
      <c r="B53" s="15"/>
      <c r="C53" s="16"/>
      <c r="D53" s="16"/>
      <c r="E53" s="16"/>
      <c r="F53" s="16"/>
      <c r="G53" s="16"/>
      <c r="H53" s="16"/>
      <c r="I53" s="16"/>
      <c r="J53" s="16"/>
      <c r="K53" s="16"/>
      <c r="L53" s="16"/>
      <c r="M53" s="16"/>
      <c r="N53" s="16"/>
    </row>
    <row r="54" spans="1:15" s="35" customFormat="1" ht="14.25" hidden="1" customHeight="1" x14ac:dyDescent="0.2"/>
    <row r="55" spans="1:15" s="35" customFormat="1" ht="14.25" hidden="1" customHeight="1" x14ac:dyDescent="0.2"/>
    <row r="56" spans="1:15" s="35" customFormat="1" ht="14.25" hidden="1" customHeight="1" x14ac:dyDescent="0.2"/>
    <row r="57" spans="1:15" s="35" customFormat="1" ht="14.25" hidden="1" customHeight="1" x14ac:dyDescent="0.2"/>
    <row r="58" spans="1:15" s="35" customFormat="1" ht="14.25" hidden="1" customHeight="1" x14ac:dyDescent="0.2"/>
    <row r="59" spans="1:15" s="35" customFormat="1" ht="14.25" hidden="1" customHeight="1" x14ac:dyDescent="0.2"/>
    <row r="60" spans="1:15" s="35" customFormat="1" ht="14.25" hidden="1" customHeight="1" x14ac:dyDescent="0.2"/>
    <row r="61" spans="1:15" s="35" customFormat="1" ht="14.25" hidden="1" customHeight="1" x14ac:dyDescent="0.2"/>
    <row r="62" spans="1:15" s="35" customFormat="1" ht="14.25" hidden="1" customHeight="1" x14ac:dyDescent="0.2"/>
    <row r="63" spans="1:15" s="35" customFormat="1" ht="14.25" hidden="1" customHeight="1" x14ac:dyDescent="0.2"/>
    <row r="64" spans="1:15" s="35" customFormat="1" ht="14.25" hidden="1" customHeight="1" x14ac:dyDescent="0.2"/>
    <row r="65" spans="2:31" s="35" customFormat="1" ht="15" hidden="1" customHeight="1" x14ac:dyDescent="0.2">
      <c r="R65" s="45"/>
      <c r="S65" s="45"/>
      <c r="T65" s="45"/>
      <c r="U65" s="45"/>
      <c r="V65" s="45"/>
      <c r="W65" s="45"/>
      <c r="X65" s="45"/>
      <c r="Y65" s="45"/>
      <c r="Z65" s="45"/>
      <c r="AA65" s="45"/>
      <c r="AB65" s="45"/>
      <c r="AC65" s="45"/>
      <c r="AD65" s="45"/>
      <c r="AE65" s="45"/>
    </row>
    <row r="66" spans="2:31" s="35" customFormat="1" ht="15" hidden="1" customHeight="1" x14ac:dyDescent="0.2">
      <c r="L66" s="34"/>
      <c r="R66" s="46"/>
      <c r="S66" s="41"/>
      <c r="T66" s="101"/>
      <c r="U66" s="101"/>
      <c r="V66" s="101"/>
      <c r="W66" s="101"/>
      <c r="X66" s="101"/>
      <c r="Y66" s="101"/>
      <c r="Z66" s="101"/>
      <c r="AA66" s="101"/>
      <c r="AB66" s="101"/>
      <c r="AC66" s="101"/>
      <c r="AD66" s="101"/>
      <c r="AE66" s="101"/>
    </row>
    <row r="67" spans="2:31" s="35" customFormat="1" ht="15" hidden="1" customHeight="1" x14ac:dyDescent="0.2">
      <c r="L67" s="34"/>
      <c r="R67" s="46"/>
      <c r="S67" s="41"/>
      <c r="T67" s="101"/>
      <c r="U67" s="101"/>
      <c r="V67" s="101"/>
      <c r="W67" s="101"/>
      <c r="X67" s="101"/>
      <c r="Y67" s="101"/>
      <c r="Z67" s="101"/>
      <c r="AA67" s="101"/>
      <c r="AB67" s="101"/>
      <c r="AC67" s="101"/>
      <c r="AD67" s="101"/>
      <c r="AE67" s="101"/>
    </row>
    <row r="68" spans="2:31" s="35" customFormat="1" ht="15" hidden="1" customHeight="1" x14ac:dyDescent="0.2">
      <c r="L68" s="34"/>
      <c r="R68" s="46"/>
      <c r="S68" s="41"/>
      <c r="T68" s="101"/>
      <c r="U68" s="101"/>
      <c r="V68" s="101"/>
      <c r="W68" s="101"/>
      <c r="X68" s="101"/>
      <c r="Y68" s="101"/>
      <c r="Z68" s="101"/>
      <c r="AA68" s="101"/>
      <c r="AB68" s="101"/>
      <c r="AC68" s="101"/>
      <c r="AD68" s="101"/>
      <c r="AE68" s="101"/>
    </row>
    <row r="69" spans="2:31" s="35" customFormat="1" ht="15" hidden="1" customHeight="1" x14ac:dyDescent="0.2">
      <c r="L69" s="34"/>
      <c r="R69" s="46"/>
      <c r="S69" s="41"/>
      <c r="T69" s="101"/>
      <c r="U69" s="101"/>
      <c r="V69" s="101"/>
      <c r="W69" s="101"/>
      <c r="X69" s="101"/>
      <c r="Y69" s="101"/>
      <c r="Z69" s="101"/>
      <c r="AA69" s="101"/>
      <c r="AB69" s="101"/>
      <c r="AC69" s="101"/>
      <c r="AD69" s="101"/>
      <c r="AE69" s="101"/>
    </row>
    <row r="70" spans="2:31" s="35" customFormat="1" ht="15" hidden="1" customHeight="1" x14ac:dyDescent="0.2">
      <c r="L70" s="34"/>
      <c r="R70" s="46"/>
      <c r="S70" s="41"/>
      <c r="T70" s="101"/>
      <c r="U70" s="101"/>
      <c r="V70" s="101"/>
      <c r="W70" s="101"/>
      <c r="X70" s="101"/>
      <c r="Y70" s="101"/>
      <c r="Z70" s="101"/>
      <c r="AA70" s="101"/>
      <c r="AB70" s="101"/>
      <c r="AC70" s="101"/>
      <c r="AD70" s="101"/>
      <c r="AE70" s="101"/>
    </row>
    <row r="71" spans="2:31" s="35" customFormat="1" ht="15" hidden="1" customHeight="1" x14ac:dyDescent="0.2">
      <c r="L71" s="34"/>
      <c r="R71" s="46"/>
      <c r="S71" s="41"/>
      <c r="T71" s="101"/>
      <c r="U71" s="101"/>
      <c r="V71" s="101"/>
      <c r="W71" s="101"/>
      <c r="X71" s="101"/>
      <c r="Y71" s="101"/>
      <c r="Z71" s="101"/>
      <c r="AA71" s="101"/>
      <c r="AB71" s="101"/>
      <c r="AC71" s="101"/>
      <c r="AD71" s="101"/>
      <c r="AE71" s="101"/>
    </row>
    <row r="72" spans="2:31" s="35" customFormat="1" ht="15" hidden="1" customHeight="1" x14ac:dyDescent="0.2">
      <c r="L72" s="34"/>
      <c r="R72" s="46"/>
      <c r="S72" s="41"/>
      <c r="T72" s="101"/>
      <c r="U72" s="101"/>
      <c r="V72" s="101"/>
      <c r="W72" s="101"/>
      <c r="X72" s="101"/>
      <c r="Y72" s="101"/>
      <c r="Z72" s="101"/>
      <c r="AA72" s="101"/>
      <c r="AB72" s="101"/>
      <c r="AC72" s="101"/>
      <c r="AD72" s="101"/>
      <c r="AE72" s="101"/>
    </row>
    <row r="73" spans="2:31" s="35" customFormat="1" ht="15" hidden="1" customHeight="1" x14ac:dyDescent="0.2">
      <c r="C73" s="36"/>
      <c r="D73" s="36"/>
      <c r="E73" s="36"/>
      <c r="F73" s="36"/>
      <c r="G73" s="36"/>
      <c r="H73" s="36"/>
      <c r="I73" s="36"/>
      <c r="J73" s="37"/>
      <c r="K73" s="36"/>
      <c r="L73" s="34"/>
      <c r="O73" s="36"/>
      <c r="R73" s="46"/>
      <c r="S73" s="41"/>
      <c r="T73" s="101"/>
      <c r="U73" s="101"/>
      <c r="V73" s="101"/>
      <c r="W73" s="101"/>
      <c r="X73" s="101"/>
      <c r="Y73" s="101"/>
      <c r="Z73" s="101"/>
      <c r="AA73" s="101"/>
      <c r="AB73" s="101"/>
      <c r="AC73" s="101"/>
      <c r="AD73" s="101"/>
      <c r="AE73" s="101"/>
    </row>
    <row r="74" spans="2:31" s="35" customFormat="1" ht="15" hidden="1" customHeight="1" x14ac:dyDescent="0.2">
      <c r="C74" s="36"/>
      <c r="D74" s="36"/>
      <c r="E74" s="36"/>
      <c r="F74" s="36"/>
      <c r="G74" s="36"/>
      <c r="H74" s="36"/>
      <c r="I74" s="36"/>
      <c r="J74" s="36"/>
      <c r="K74" s="36"/>
      <c r="L74" s="34"/>
      <c r="O74" s="36"/>
      <c r="R74" s="46"/>
      <c r="S74" s="41"/>
      <c r="T74" s="101"/>
      <c r="U74" s="101"/>
      <c r="V74" s="101"/>
      <c r="W74" s="101"/>
      <c r="X74" s="101"/>
      <c r="Y74" s="101"/>
      <c r="Z74" s="101"/>
      <c r="AA74" s="101"/>
      <c r="AB74" s="101"/>
      <c r="AC74" s="101"/>
      <c r="AD74" s="101"/>
      <c r="AE74" s="101"/>
    </row>
    <row r="75" spans="2:31" s="35" customFormat="1" ht="15.75" hidden="1" customHeight="1" x14ac:dyDescent="0.25">
      <c r="C75" s="38"/>
      <c r="D75" s="38"/>
      <c r="E75" s="36"/>
      <c r="F75" s="36"/>
      <c r="G75" s="36"/>
      <c r="H75" s="36"/>
      <c r="I75" s="36"/>
      <c r="J75" s="36"/>
      <c r="K75" s="36"/>
      <c r="L75" s="34"/>
      <c r="O75" s="36"/>
      <c r="R75" s="46"/>
      <c r="S75" s="41"/>
      <c r="T75" s="101"/>
      <c r="U75" s="101"/>
      <c r="V75" s="101"/>
      <c r="W75" s="101"/>
      <c r="X75" s="101"/>
      <c r="Y75" s="101"/>
      <c r="Z75" s="101"/>
      <c r="AA75" s="101"/>
      <c r="AB75" s="101"/>
      <c r="AC75" s="101"/>
      <c r="AD75" s="101"/>
      <c r="AE75" s="101"/>
    </row>
    <row r="76" spans="2:31" s="35" customFormat="1" ht="15.75" hidden="1" customHeight="1" x14ac:dyDescent="0.25">
      <c r="C76" s="38"/>
      <c r="D76" s="39"/>
      <c r="E76" s="40"/>
      <c r="F76" s="36"/>
      <c r="G76" s="36"/>
      <c r="H76" s="36"/>
      <c r="I76" s="36"/>
      <c r="J76" s="36"/>
      <c r="K76" s="36"/>
      <c r="L76" s="34"/>
      <c r="O76" s="36"/>
      <c r="R76" s="46"/>
      <c r="S76" s="41"/>
      <c r="T76" s="101"/>
      <c r="U76" s="101"/>
      <c r="V76" s="101"/>
      <c r="W76" s="101"/>
      <c r="X76" s="101"/>
      <c r="Y76" s="101"/>
      <c r="Z76" s="101"/>
      <c r="AA76" s="101"/>
      <c r="AB76" s="101"/>
      <c r="AC76" s="101"/>
      <c r="AD76" s="101"/>
      <c r="AE76" s="101"/>
    </row>
    <row r="77" spans="2:31" s="35" customFormat="1" ht="15.75" hidden="1" customHeight="1" x14ac:dyDescent="0.25">
      <c r="C77" s="38"/>
      <c r="D77" s="38"/>
      <c r="E77" s="36"/>
      <c r="F77" s="36"/>
      <c r="G77" s="36"/>
      <c r="H77" s="36"/>
      <c r="I77" s="36"/>
      <c r="J77" s="36"/>
      <c r="K77" s="36"/>
      <c r="L77" s="34"/>
      <c r="O77" s="36"/>
      <c r="R77" s="46"/>
      <c r="S77" s="41"/>
      <c r="T77" s="101"/>
      <c r="U77" s="101"/>
      <c r="V77" s="101"/>
      <c r="W77" s="101"/>
      <c r="X77" s="101"/>
      <c r="Y77" s="101"/>
      <c r="Z77" s="101"/>
      <c r="AA77" s="101"/>
      <c r="AB77" s="101"/>
      <c r="AC77" s="101"/>
      <c r="AD77" s="101"/>
      <c r="AE77" s="101"/>
    </row>
    <row r="78" spans="2:31" s="35" customFormat="1" ht="15" hidden="1" customHeight="1" x14ac:dyDescent="0.2">
      <c r="B78" s="41"/>
      <c r="C78" s="42"/>
      <c r="D78" s="42"/>
      <c r="E78" s="42"/>
      <c r="F78" s="42"/>
      <c r="G78" s="42"/>
      <c r="H78" s="42"/>
      <c r="I78" s="42"/>
      <c r="J78" s="42"/>
      <c r="K78" s="42"/>
      <c r="L78" s="34"/>
      <c r="O78" s="36"/>
      <c r="R78" s="46"/>
      <c r="S78" s="41"/>
      <c r="T78" s="101"/>
      <c r="U78" s="101"/>
      <c r="V78" s="101"/>
      <c r="W78" s="101"/>
      <c r="X78" s="101"/>
      <c r="Y78" s="101"/>
      <c r="Z78" s="101"/>
      <c r="AA78" s="101"/>
      <c r="AB78" s="101"/>
      <c r="AC78" s="101"/>
      <c r="AD78" s="101"/>
      <c r="AE78" s="101"/>
    </row>
    <row r="79" spans="2:31" s="35" customFormat="1" ht="15" hidden="1" customHeight="1" x14ac:dyDescent="0.2">
      <c r="B79" s="47"/>
      <c r="C79" s="42"/>
      <c r="D79" s="42"/>
      <c r="E79" s="42"/>
      <c r="F79" s="42"/>
      <c r="G79" s="42"/>
      <c r="H79" s="42"/>
      <c r="I79" s="42"/>
      <c r="J79" s="42"/>
      <c r="K79" s="42"/>
      <c r="L79" s="34"/>
      <c r="O79" s="43"/>
      <c r="R79" s="46"/>
      <c r="S79" s="41"/>
      <c r="T79" s="101"/>
      <c r="U79" s="101"/>
      <c r="V79" s="101"/>
      <c r="W79" s="101"/>
      <c r="X79" s="101"/>
      <c r="Y79" s="101"/>
      <c r="Z79" s="101"/>
      <c r="AA79" s="101"/>
      <c r="AB79" s="101"/>
      <c r="AC79" s="101"/>
      <c r="AD79" s="101"/>
      <c r="AE79" s="101"/>
    </row>
    <row r="80" spans="2:31" s="35" customFormat="1" ht="15" hidden="1" customHeight="1" x14ac:dyDescent="0.2">
      <c r="C80" s="36"/>
      <c r="D80" s="44"/>
      <c r="E80" s="44"/>
      <c r="F80" s="44"/>
      <c r="G80" s="44"/>
      <c r="H80" s="44"/>
      <c r="I80" s="44"/>
      <c r="J80" s="44"/>
      <c r="K80" s="44"/>
      <c r="L80" s="34"/>
      <c r="O80" s="44"/>
      <c r="R80" s="46"/>
      <c r="S80" s="41"/>
      <c r="T80" s="101"/>
      <c r="U80" s="101"/>
      <c r="V80" s="101"/>
      <c r="W80" s="101"/>
      <c r="X80" s="101"/>
      <c r="Y80" s="101"/>
      <c r="Z80" s="101"/>
      <c r="AA80" s="101"/>
      <c r="AB80" s="101"/>
      <c r="AC80" s="101"/>
      <c r="AD80" s="101"/>
      <c r="AE80" s="101"/>
    </row>
    <row r="81" spans="12:31" s="35" customFormat="1" ht="15" hidden="1" customHeight="1" x14ac:dyDescent="0.2">
      <c r="L81" s="34"/>
      <c r="O81" s="44"/>
      <c r="R81" s="46"/>
      <c r="S81" s="41"/>
      <c r="T81" s="101"/>
      <c r="U81" s="101"/>
      <c r="V81" s="101"/>
      <c r="W81" s="101"/>
      <c r="X81" s="101"/>
      <c r="Y81" s="101"/>
      <c r="Z81" s="101"/>
      <c r="AA81" s="101"/>
      <c r="AB81" s="101"/>
      <c r="AC81" s="101"/>
      <c r="AD81" s="101"/>
      <c r="AE81" s="101"/>
    </row>
    <row r="82" spans="12:31" s="35" customFormat="1" ht="15" hidden="1" customHeight="1" x14ac:dyDescent="0.2">
      <c r="L82" s="34"/>
      <c r="O82" s="44"/>
      <c r="R82" s="46"/>
      <c r="S82" s="41"/>
      <c r="T82" s="101"/>
      <c r="U82" s="101"/>
      <c r="V82" s="101"/>
      <c r="W82" s="101"/>
      <c r="X82" s="101"/>
      <c r="Y82" s="101"/>
      <c r="Z82" s="101"/>
      <c r="AA82" s="101"/>
      <c r="AB82" s="101"/>
      <c r="AC82" s="101"/>
      <c r="AD82" s="101"/>
      <c r="AE82" s="101"/>
    </row>
    <row r="83" spans="12:31" s="35" customFormat="1" ht="15" hidden="1" customHeight="1" x14ac:dyDescent="0.2">
      <c r="L83" s="34"/>
      <c r="O83" s="44"/>
      <c r="R83" s="46"/>
      <c r="S83" s="41"/>
      <c r="T83" s="101"/>
      <c r="U83" s="101"/>
      <c r="V83" s="101"/>
      <c r="W83" s="101"/>
      <c r="X83" s="101"/>
      <c r="Y83" s="101"/>
      <c r="Z83" s="101"/>
      <c r="AA83" s="101"/>
      <c r="AB83" s="101"/>
      <c r="AC83" s="101"/>
      <c r="AD83" s="101"/>
      <c r="AE83" s="101"/>
    </row>
    <row r="84" spans="12:31" s="35" customFormat="1" ht="15" hidden="1" customHeight="1" x14ac:dyDescent="0.2">
      <c r="L84" s="34"/>
      <c r="O84" s="44"/>
      <c r="R84" s="46"/>
      <c r="S84" s="41"/>
      <c r="T84" s="101"/>
      <c r="U84" s="101"/>
      <c r="V84" s="101"/>
      <c r="W84" s="101"/>
      <c r="X84" s="101"/>
      <c r="Y84" s="101"/>
      <c r="Z84" s="101"/>
      <c r="AA84" s="101"/>
      <c r="AB84" s="101"/>
      <c r="AC84" s="101"/>
      <c r="AD84" s="101"/>
      <c r="AE84" s="101"/>
    </row>
    <row r="85" spans="12:31" s="35" customFormat="1" ht="15" hidden="1" customHeight="1" x14ac:dyDescent="0.2">
      <c r="L85" s="34"/>
      <c r="R85" s="46"/>
      <c r="S85" s="41"/>
      <c r="T85" s="101"/>
      <c r="U85" s="101"/>
      <c r="V85" s="101"/>
      <c r="W85" s="101"/>
      <c r="X85" s="101"/>
      <c r="Y85" s="101"/>
      <c r="Z85" s="101"/>
      <c r="AA85" s="101"/>
      <c r="AB85" s="101"/>
      <c r="AC85" s="101"/>
      <c r="AD85" s="101"/>
      <c r="AE85" s="101"/>
    </row>
    <row r="86" spans="12:31" s="35" customFormat="1" ht="15" hidden="1" customHeight="1" x14ac:dyDescent="0.2">
      <c r="L86" s="34"/>
      <c r="R86" s="46"/>
      <c r="S86" s="41"/>
      <c r="T86" s="101"/>
      <c r="U86" s="101"/>
      <c r="V86" s="101"/>
      <c r="W86" s="101"/>
      <c r="X86" s="101"/>
      <c r="Y86" s="101"/>
      <c r="Z86" s="101"/>
      <c r="AA86" s="101"/>
      <c r="AB86" s="101"/>
      <c r="AC86" s="101"/>
      <c r="AD86" s="101"/>
      <c r="AE86" s="101"/>
    </row>
    <row r="87" spans="12:31" s="35" customFormat="1" ht="15" hidden="1" customHeight="1" x14ac:dyDescent="0.2">
      <c r="L87" s="34"/>
      <c r="R87" s="46"/>
      <c r="S87" s="41"/>
      <c r="T87" s="101"/>
      <c r="U87" s="101"/>
      <c r="V87" s="101"/>
      <c r="W87" s="101"/>
      <c r="X87" s="101"/>
      <c r="Y87" s="101"/>
      <c r="Z87" s="101"/>
      <c r="AA87" s="101"/>
      <c r="AB87" s="101"/>
      <c r="AC87" s="101"/>
      <c r="AD87" s="101"/>
      <c r="AE87" s="101"/>
    </row>
    <row r="88" spans="12:31" s="35" customFormat="1" ht="15" hidden="1" customHeight="1" x14ac:dyDescent="0.2">
      <c r="L88" s="34"/>
      <c r="R88" s="46"/>
      <c r="S88" s="41"/>
      <c r="T88" s="101"/>
      <c r="U88" s="101"/>
      <c r="V88" s="101"/>
      <c r="W88" s="101"/>
      <c r="X88" s="101"/>
      <c r="Y88" s="101"/>
      <c r="Z88" s="101"/>
      <c r="AA88" s="101"/>
      <c r="AB88" s="101"/>
      <c r="AC88" s="101"/>
      <c r="AD88" s="101"/>
      <c r="AE88" s="101"/>
    </row>
    <row r="89" spans="12:31" s="35" customFormat="1" ht="15" hidden="1" customHeight="1" x14ac:dyDescent="0.2">
      <c r="L89" s="34"/>
      <c r="R89" s="46"/>
      <c r="S89" s="41"/>
      <c r="T89" s="101"/>
      <c r="U89" s="101"/>
      <c r="V89" s="101"/>
      <c r="W89" s="101"/>
      <c r="X89" s="101"/>
      <c r="Y89" s="101"/>
      <c r="Z89" s="101"/>
      <c r="AA89" s="101"/>
      <c r="AB89" s="101"/>
      <c r="AC89" s="101"/>
      <c r="AD89" s="101"/>
      <c r="AE89" s="101"/>
    </row>
    <row r="90" spans="12:31" s="35" customFormat="1" ht="15" hidden="1" customHeight="1" x14ac:dyDescent="0.2">
      <c r="L90" s="34"/>
      <c r="R90" s="46"/>
      <c r="S90" s="41"/>
      <c r="T90" s="101"/>
      <c r="U90" s="101"/>
      <c r="V90" s="101"/>
      <c r="W90" s="101"/>
      <c r="X90" s="101"/>
      <c r="Y90" s="101"/>
      <c r="Z90" s="101"/>
      <c r="AA90" s="101"/>
      <c r="AB90" s="101"/>
      <c r="AC90" s="101"/>
      <c r="AD90" s="101"/>
      <c r="AE90" s="101"/>
    </row>
    <row r="91" spans="12:31" s="35" customFormat="1" ht="15" hidden="1" customHeight="1" x14ac:dyDescent="0.2">
      <c r="L91" s="34"/>
      <c r="R91" s="46"/>
      <c r="S91" s="41"/>
      <c r="T91" s="101"/>
      <c r="U91" s="101"/>
      <c r="V91" s="101"/>
      <c r="W91" s="101"/>
      <c r="X91" s="101"/>
      <c r="Y91" s="101"/>
      <c r="Z91" s="101"/>
      <c r="AA91" s="101"/>
      <c r="AB91" s="101"/>
      <c r="AC91" s="101"/>
      <c r="AD91" s="101"/>
      <c r="AE91" s="101"/>
    </row>
    <row r="92" spans="12:31" s="35" customFormat="1" ht="15" hidden="1" customHeight="1" x14ac:dyDescent="0.2">
      <c r="L92" s="34"/>
      <c r="R92" s="46"/>
      <c r="S92" s="41"/>
      <c r="T92" s="101"/>
      <c r="U92" s="101"/>
      <c r="V92" s="101"/>
      <c r="W92" s="101"/>
      <c r="X92" s="101"/>
      <c r="Y92" s="101"/>
      <c r="Z92" s="101"/>
      <c r="AA92" s="101"/>
      <c r="AB92" s="101"/>
      <c r="AC92" s="101"/>
      <c r="AD92" s="101"/>
      <c r="AE92" s="101"/>
    </row>
    <row r="93" spans="12:31" s="35" customFormat="1" ht="15" hidden="1" customHeight="1" x14ac:dyDescent="0.2">
      <c r="L93" s="34"/>
      <c r="R93" s="46"/>
      <c r="S93" s="41"/>
      <c r="T93" s="101"/>
      <c r="U93" s="101"/>
      <c r="V93" s="101"/>
      <c r="W93" s="101"/>
      <c r="X93" s="101"/>
      <c r="Y93" s="101"/>
      <c r="Z93" s="101"/>
      <c r="AA93" s="101"/>
      <c r="AB93" s="101"/>
      <c r="AC93" s="101"/>
      <c r="AD93" s="101"/>
      <c r="AE93" s="101"/>
    </row>
    <row r="94" spans="12:31" s="35" customFormat="1" ht="15" hidden="1" customHeight="1" x14ac:dyDescent="0.2">
      <c r="L94" s="34"/>
      <c r="R94" s="46"/>
      <c r="S94" s="41"/>
      <c r="T94" s="101"/>
      <c r="U94" s="101"/>
      <c r="V94" s="101"/>
      <c r="W94" s="101"/>
      <c r="X94" s="101"/>
      <c r="Y94" s="101"/>
      <c r="Z94" s="101"/>
      <c r="AA94" s="101"/>
      <c r="AB94" s="101"/>
      <c r="AC94" s="101"/>
      <c r="AD94" s="101"/>
      <c r="AE94" s="101"/>
    </row>
    <row r="95" spans="12:31" s="35" customFormat="1" ht="15" hidden="1" customHeight="1" x14ac:dyDescent="0.2">
      <c r="L95" s="34"/>
      <c r="R95" s="46"/>
      <c r="S95" s="41"/>
      <c r="T95" s="101"/>
      <c r="U95" s="101"/>
      <c r="V95" s="101"/>
      <c r="W95" s="101"/>
      <c r="X95" s="101"/>
      <c r="Y95" s="101"/>
      <c r="Z95" s="101"/>
      <c r="AA95" s="101"/>
      <c r="AB95" s="101"/>
      <c r="AC95" s="101"/>
      <c r="AD95" s="101"/>
      <c r="AE95" s="101"/>
    </row>
    <row r="96" spans="12:31" s="35" customFormat="1" ht="15" hidden="1" customHeight="1" x14ac:dyDescent="0.2">
      <c r="L96" s="34"/>
      <c r="R96" s="46"/>
      <c r="S96" s="41"/>
      <c r="T96" s="101"/>
      <c r="U96" s="101"/>
      <c r="V96" s="101"/>
      <c r="W96" s="101"/>
      <c r="X96" s="101"/>
      <c r="Y96" s="101"/>
      <c r="Z96" s="101"/>
      <c r="AA96" s="101"/>
      <c r="AB96" s="101"/>
      <c r="AC96" s="101"/>
      <c r="AD96" s="101"/>
      <c r="AE96" s="101"/>
    </row>
    <row r="97" spans="12:31" s="35" customFormat="1" ht="15" hidden="1" customHeight="1" x14ac:dyDescent="0.2">
      <c r="L97" s="34"/>
      <c r="R97" s="46"/>
      <c r="S97" s="41"/>
      <c r="T97" s="101"/>
      <c r="U97" s="101"/>
      <c r="V97" s="101"/>
      <c r="W97" s="101"/>
      <c r="X97" s="101"/>
      <c r="Y97" s="101"/>
      <c r="Z97" s="101"/>
      <c r="AA97" s="101"/>
      <c r="AB97" s="101"/>
      <c r="AC97" s="101"/>
      <c r="AD97" s="101"/>
      <c r="AE97" s="101"/>
    </row>
    <row r="98" spans="12:31" s="35" customFormat="1" ht="15" hidden="1" customHeight="1" x14ac:dyDescent="0.2">
      <c r="L98" s="34"/>
      <c r="R98" s="46"/>
      <c r="S98" s="41"/>
      <c r="T98" s="101"/>
      <c r="U98" s="101"/>
      <c r="V98" s="101"/>
      <c r="W98" s="101"/>
      <c r="X98" s="101"/>
      <c r="Y98" s="101"/>
      <c r="Z98" s="101"/>
      <c r="AA98" s="101"/>
      <c r="AB98" s="101"/>
      <c r="AC98" s="101"/>
      <c r="AD98" s="101"/>
      <c r="AE98" s="101"/>
    </row>
    <row r="99" spans="12:31" s="35" customFormat="1" ht="15" hidden="1" customHeight="1" x14ac:dyDescent="0.2">
      <c r="L99" s="34"/>
      <c r="R99" s="46"/>
      <c r="S99" s="41"/>
      <c r="T99" s="101"/>
      <c r="U99" s="101"/>
      <c r="V99" s="101"/>
      <c r="W99" s="101"/>
      <c r="X99" s="101"/>
      <c r="Y99" s="101"/>
      <c r="Z99" s="101"/>
      <c r="AA99" s="101"/>
      <c r="AB99" s="101"/>
      <c r="AC99" s="101"/>
      <c r="AD99" s="101"/>
      <c r="AE99" s="101"/>
    </row>
    <row r="100" spans="12:31" s="35" customFormat="1" ht="15" hidden="1" customHeight="1" x14ac:dyDescent="0.2">
      <c r="L100" s="34"/>
      <c r="R100" s="46"/>
      <c r="S100" s="41"/>
      <c r="T100" s="101"/>
      <c r="U100" s="101"/>
      <c r="V100" s="101"/>
      <c r="W100" s="101"/>
      <c r="X100" s="101"/>
      <c r="Y100" s="101"/>
      <c r="Z100" s="101"/>
      <c r="AA100" s="101"/>
      <c r="AB100" s="101"/>
      <c r="AC100" s="101"/>
      <c r="AD100" s="101"/>
      <c r="AE100" s="101"/>
    </row>
    <row r="101" spans="12:31" s="35" customFormat="1" ht="15" hidden="1" customHeight="1" x14ac:dyDescent="0.2">
      <c r="L101" s="34"/>
      <c r="R101" s="46"/>
      <c r="S101" s="41"/>
      <c r="T101" s="101"/>
      <c r="U101" s="101"/>
      <c r="V101" s="101"/>
      <c r="W101" s="101"/>
      <c r="X101" s="101"/>
      <c r="Y101" s="101"/>
      <c r="Z101" s="101"/>
      <c r="AA101" s="101"/>
      <c r="AB101" s="101"/>
      <c r="AC101" s="101"/>
      <c r="AD101" s="101"/>
      <c r="AE101" s="101"/>
    </row>
    <row r="102" spans="12:31" s="35" customFormat="1" ht="15" hidden="1" customHeight="1" x14ac:dyDescent="0.2">
      <c r="L102" s="34"/>
      <c r="R102" s="46"/>
      <c r="S102" s="41"/>
      <c r="T102" s="101"/>
      <c r="U102" s="101"/>
      <c r="V102" s="101"/>
      <c r="W102" s="101"/>
      <c r="X102" s="101"/>
      <c r="Y102" s="101"/>
      <c r="Z102" s="101"/>
      <c r="AA102" s="101"/>
      <c r="AB102" s="101"/>
      <c r="AC102" s="101"/>
      <c r="AD102" s="101"/>
      <c r="AE102" s="101"/>
    </row>
    <row r="103" spans="12:31" s="35" customFormat="1" ht="15" hidden="1" customHeight="1" x14ac:dyDescent="0.2">
      <c r="L103" s="34"/>
      <c r="R103" s="46"/>
      <c r="S103" s="41"/>
      <c r="T103" s="101"/>
      <c r="U103" s="101"/>
      <c r="V103" s="101"/>
      <c r="W103" s="101"/>
      <c r="X103" s="101"/>
      <c r="Y103" s="101"/>
      <c r="Z103" s="101"/>
      <c r="AA103" s="101"/>
      <c r="AB103" s="101"/>
      <c r="AC103" s="101"/>
      <c r="AD103" s="101"/>
      <c r="AE103" s="101"/>
    </row>
    <row r="104" spans="12:31" s="35" customFormat="1" ht="15" hidden="1" customHeight="1" x14ac:dyDescent="0.2">
      <c r="L104" s="34"/>
      <c r="R104" s="46"/>
      <c r="S104" s="41"/>
      <c r="T104" s="101"/>
      <c r="U104" s="101"/>
      <c r="V104" s="101"/>
      <c r="W104" s="101"/>
      <c r="X104" s="101"/>
      <c r="Y104" s="101"/>
      <c r="Z104" s="101"/>
      <c r="AA104" s="101"/>
      <c r="AB104" s="101"/>
      <c r="AC104" s="101"/>
      <c r="AD104" s="101"/>
      <c r="AE104" s="101"/>
    </row>
    <row r="105" spans="12:31" s="35" customFormat="1" ht="15" hidden="1" customHeight="1" x14ac:dyDescent="0.2">
      <c r="L105" s="34"/>
      <c r="R105" s="46"/>
      <c r="S105" s="41"/>
      <c r="T105" s="101"/>
      <c r="U105" s="101"/>
      <c r="V105" s="101"/>
      <c r="W105" s="101"/>
      <c r="X105" s="101"/>
      <c r="Y105" s="101"/>
      <c r="Z105" s="101"/>
      <c r="AA105" s="101"/>
      <c r="AB105" s="101"/>
      <c r="AC105" s="101"/>
      <c r="AD105" s="101"/>
      <c r="AE105" s="101"/>
    </row>
    <row r="106" spans="12:31" s="35" customFormat="1" ht="15" hidden="1" customHeight="1" x14ac:dyDescent="0.2">
      <c r="L106" s="34"/>
      <c r="R106" s="46"/>
      <c r="S106" s="41"/>
      <c r="T106" s="101"/>
      <c r="U106" s="101"/>
      <c r="V106" s="101"/>
      <c r="W106" s="101"/>
      <c r="X106" s="101"/>
      <c r="Y106" s="101"/>
      <c r="Z106" s="101"/>
      <c r="AA106" s="101"/>
      <c r="AB106" s="101"/>
      <c r="AC106" s="101"/>
      <c r="AD106" s="101"/>
      <c r="AE106" s="101"/>
    </row>
    <row r="107" spans="12:31" s="35" customFormat="1" ht="15" hidden="1" customHeight="1" x14ac:dyDescent="0.2">
      <c r="L107" s="34"/>
      <c r="R107" s="46"/>
      <c r="S107" s="41"/>
      <c r="T107" s="101"/>
      <c r="U107" s="101"/>
      <c r="V107" s="101"/>
      <c r="W107" s="101"/>
      <c r="X107" s="101"/>
      <c r="Y107" s="101"/>
      <c r="Z107" s="101"/>
      <c r="AA107" s="101"/>
      <c r="AB107" s="101"/>
      <c r="AC107" s="101"/>
      <c r="AD107" s="101"/>
      <c r="AE107" s="101"/>
    </row>
    <row r="108" spans="12:31" s="35" customFormat="1" ht="15" hidden="1" customHeight="1" x14ac:dyDescent="0.2">
      <c r="L108" s="34"/>
      <c r="R108" s="46"/>
      <c r="S108" s="41"/>
      <c r="T108" s="101"/>
      <c r="U108" s="101"/>
      <c r="V108" s="101"/>
      <c r="W108" s="101"/>
      <c r="X108" s="101"/>
      <c r="Y108" s="101"/>
      <c r="Z108" s="101"/>
      <c r="AA108" s="101"/>
      <c r="AB108" s="101"/>
      <c r="AC108" s="101"/>
      <c r="AD108" s="101"/>
      <c r="AE108" s="101"/>
    </row>
    <row r="109" spans="12:31" s="35" customFormat="1" ht="15" hidden="1" customHeight="1" x14ac:dyDescent="0.2">
      <c r="L109" s="34"/>
      <c r="R109" s="46"/>
      <c r="S109" s="41"/>
      <c r="T109" s="101"/>
      <c r="U109" s="101"/>
      <c r="V109" s="101"/>
      <c r="W109" s="101"/>
      <c r="X109" s="101"/>
      <c r="Y109" s="101"/>
      <c r="Z109" s="101"/>
      <c r="AA109" s="101"/>
      <c r="AB109" s="101"/>
      <c r="AC109" s="101"/>
      <c r="AD109" s="101"/>
      <c r="AE109" s="101"/>
    </row>
    <row r="110" spans="12:31" s="35" customFormat="1" ht="15" hidden="1" customHeight="1" x14ac:dyDescent="0.2">
      <c r="L110" s="34"/>
      <c r="R110" s="46"/>
      <c r="S110" s="41"/>
      <c r="T110" s="101"/>
      <c r="U110" s="101"/>
      <c r="V110" s="101"/>
      <c r="W110" s="101"/>
      <c r="X110" s="101"/>
      <c r="Y110" s="101"/>
      <c r="Z110" s="101"/>
      <c r="AA110" s="101"/>
      <c r="AB110" s="101"/>
      <c r="AC110" s="101"/>
      <c r="AD110" s="101"/>
      <c r="AE110" s="101"/>
    </row>
    <row r="111" spans="12:31" s="35" customFormat="1" ht="15" hidden="1" customHeight="1" x14ac:dyDescent="0.2">
      <c r="L111" s="34"/>
      <c r="R111" s="46"/>
      <c r="S111" s="41"/>
      <c r="T111" s="101"/>
      <c r="U111" s="101"/>
      <c r="V111" s="101"/>
      <c r="W111" s="101"/>
      <c r="X111" s="101"/>
      <c r="Y111" s="101"/>
      <c r="Z111" s="101"/>
      <c r="AA111" s="101"/>
      <c r="AB111" s="101"/>
      <c r="AC111" s="101"/>
      <c r="AD111" s="101"/>
      <c r="AE111" s="101"/>
    </row>
    <row r="112" spans="12:31" s="35" customFormat="1" ht="15" hidden="1" customHeight="1" x14ac:dyDescent="0.2">
      <c r="L112" s="34"/>
      <c r="R112" s="46"/>
      <c r="S112" s="41"/>
      <c r="T112" s="101"/>
      <c r="U112" s="101"/>
      <c r="V112" s="101"/>
      <c r="W112" s="101"/>
      <c r="X112" s="101"/>
      <c r="Y112" s="101"/>
      <c r="Z112" s="101"/>
      <c r="AA112" s="101"/>
      <c r="AB112" s="101"/>
      <c r="AC112" s="101"/>
      <c r="AD112" s="101"/>
      <c r="AE112" s="101"/>
    </row>
    <row r="113" spans="12:31" s="35" customFormat="1" ht="15" hidden="1" customHeight="1" x14ac:dyDescent="0.2">
      <c r="L113" s="34"/>
      <c r="R113" s="46"/>
      <c r="S113" s="41"/>
      <c r="T113" s="101"/>
      <c r="U113" s="101"/>
      <c r="V113" s="101"/>
      <c r="W113" s="101"/>
      <c r="X113" s="101"/>
      <c r="Y113" s="101"/>
      <c r="Z113" s="101"/>
      <c r="AA113" s="101"/>
      <c r="AB113" s="101"/>
      <c r="AC113" s="101"/>
      <c r="AD113" s="101"/>
      <c r="AE113" s="101"/>
    </row>
    <row r="114" spans="12:31" s="35" customFormat="1" ht="15" hidden="1" customHeight="1" x14ac:dyDescent="0.2">
      <c r="L114" s="34"/>
      <c r="R114" s="46"/>
      <c r="S114" s="41"/>
      <c r="T114" s="101"/>
      <c r="U114" s="101"/>
      <c r="V114" s="101"/>
      <c r="W114" s="101"/>
      <c r="X114" s="101"/>
      <c r="Y114" s="101"/>
      <c r="Z114" s="101"/>
      <c r="AA114" s="101"/>
      <c r="AB114" s="101"/>
      <c r="AC114" s="101"/>
      <c r="AD114" s="101"/>
      <c r="AE114" s="101"/>
    </row>
    <row r="115" spans="12:31" s="35" customFormat="1" ht="15" hidden="1" customHeight="1" x14ac:dyDescent="0.2">
      <c r="L115" s="34"/>
      <c r="R115" s="46"/>
      <c r="S115" s="41"/>
      <c r="T115" s="101"/>
      <c r="U115" s="101"/>
      <c r="V115" s="101"/>
      <c r="W115" s="101"/>
      <c r="X115" s="101"/>
      <c r="Y115" s="101"/>
      <c r="Z115" s="101"/>
      <c r="AA115" s="101"/>
      <c r="AB115" s="101"/>
      <c r="AC115" s="101"/>
      <c r="AD115" s="101"/>
      <c r="AE115" s="101"/>
    </row>
    <row r="116" spans="12:31" s="35" customFormat="1" ht="14.25" hidden="1" customHeight="1" x14ac:dyDescent="0.2"/>
    <row r="117" spans="12:31" s="35" customFormat="1" ht="14.25" hidden="1" customHeight="1" x14ac:dyDescent="0.2">
      <c r="R117" s="48"/>
      <c r="S117" s="49"/>
    </row>
    <row r="118" spans="12:31" s="35" customFormat="1" ht="14.25" hidden="1" customHeight="1" x14ac:dyDescent="0.2"/>
    <row r="119" spans="12:31" s="35" customFormat="1" ht="14.25" hidden="1" customHeight="1" x14ac:dyDescent="0.2"/>
    <row r="120" spans="12:31" s="35" customFormat="1" ht="15" hidden="1" customHeight="1" x14ac:dyDescent="0.2">
      <c r="T120" s="45"/>
    </row>
    <row r="121" spans="12:31" s="35" customFormat="1" ht="15" hidden="1" customHeight="1" x14ac:dyDescent="0.2">
      <c r="T121" s="45"/>
    </row>
    <row r="122" spans="12:31" s="35" customFormat="1" ht="15" hidden="1" customHeight="1" x14ac:dyDescent="0.2">
      <c r="T122" s="45"/>
    </row>
    <row r="123" spans="12:31" s="35" customFormat="1" ht="15" hidden="1" customHeight="1" x14ac:dyDescent="0.2">
      <c r="T123" s="45"/>
    </row>
    <row r="124" spans="12:31" s="35" customFormat="1" ht="15" hidden="1" customHeight="1" x14ac:dyDescent="0.2">
      <c r="T124" s="45"/>
    </row>
    <row r="125" spans="12:31" s="35" customFormat="1" ht="15" hidden="1" customHeight="1" x14ac:dyDescent="0.2">
      <c r="T125" s="45"/>
    </row>
    <row r="126" spans="12:31" s="35" customFormat="1" ht="15" hidden="1" customHeight="1" x14ac:dyDescent="0.2">
      <c r="T126" s="45"/>
    </row>
    <row r="127" spans="12:31" s="35" customFormat="1" ht="15" hidden="1" customHeight="1" x14ac:dyDescent="0.2">
      <c r="T127" s="45"/>
    </row>
    <row r="128" spans="12:31" s="35" customFormat="1" ht="15" hidden="1" customHeight="1" x14ac:dyDescent="0.2">
      <c r="T128" s="45"/>
    </row>
    <row r="129" spans="18:31" s="35" customFormat="1" ht="15" hidden="1" customHeight="1" x14ac:dyDescent="0.2">
      <c r="T129" s="45"/>
    </row>
    <row r="130" spans="18:31" s="35" customFormat="1" ht="15" hidden="1" customHeight="1" x14ac:dyDescent="0.2">
      <c r="T130" s="45"/>
    </row>
    <row r="131" spans="18:31" s="35" customFormat="1" ht="15" hidden="1" customHeight="1" x14ac:dyDescent="0.2">
      <c r="T131" s="45"/>
    </row>
    <row r="132" spans="18:31" s="35" customFormat="1" ht="14.25" hidden="1" customHeight="1" x14ac:dyDescent="0.2"/>
    <row r="133" spans="18:31" s="35" customFormat="1" ht="14.25" hidden="1" customHeight="1" x14ac:dyDescent="0.2"/>
    <row r="134" spans="18:31" s="35" customFormat="1" ht="14.25" hidden="1" customHeight="1" x14ac:dyDescent="0.2"/>
    <row r="135" spans="18:31" s="35" customFormat="1" ht="14.25" hidden="1" customHeight="1" x14ac:dyDescent="0.2"/>
    <row r="136" spans="18:31" s="35" customFormat="1" ht="14.25" hidden="1" customHeight="1" x14ac:dyDescent="0.2"/>
    <row r="137" spans="18:31" s="35" customFormat="1" ht="14.25" hidden="1" customHeight="1" x14ac:dyDescent="0.2"/>
    <row r="138" spans="18:31" s="35" customFormat="1" ht="14.25" hidden="1" customHeight="1" x14ac:dyDescent="0.2"/>
    <row r="139" spans="18:31" s="35" customFormat="1" ht="15" hidden="1" customHeight="1" x14ac:dyDescent="0.2">
      <c r="R139" s="45"/>
      <c r="S139" s="45"/>
      <c r="T139" s="45"/>
      <c r="U139" s="45"/>
      <c r="V139" s="45"/>
      <c r="W139" s="45"/>
      <c r="X139" s="45"/>
      <c r="Y139" s="45"/>
      <c r="Z139" s="45"/>
      <c r="AA139" s="45"/>
      <c r="AB139" s="45"/>
      <c r="AC139" s="45"/>
      <c r="AD139" s="45"/>
      <c r="AE139" s="45"/>
    </row>
    <row r="140" spans="18:31" s="35" customFormat="1" ht="15" hidden="1" customHeight="1" x14ac:dyDescent="0.2">
      <c r="R140" s="46"/>
      <c r="S140" s="41"/>
      <c r="T140" s="101"/>
      <c r="U140" s="101"/>
      <c r="V140" s="101"/>
      <c r="W140" s="101"/>
      <c r="X140" s="101"/>
      <c r="Y140" s="101"/>
      <c r="Z140" s="101"/>
      <c r="AA140" s="101"/>
      <c r="AB140" s="101"/>
      <c r="AC140" s="101"/>
      <c r="AD140" s="101"/>
      <c r="AE140" s="101"/>
    </row>
    <row r="141" spans="18:31" s="35" customFormat="1" ht="15" hidden="1" customHeight="1" x14ac:dyDescent="0.2">
      <c r="R141" s="46"/>
      <c r="S141" s="41"/>
      <c r="T141" s="101"/>
      <c r="U141" s="101"/>
      <c r="V141" s="101"/>
      <c r="W141" s="101"/>
      <c r="X141" s="101"/>
      <c r="Y141" s="101"/>
      <c r="Z141" s="101"/>
      <c r="AA141" s="101"/>
      <c r="AB141" s="101"/>
      <c r="AC141" s="101"/>
      <c r="AD141" s="101"/>
      <c r="AE141" s="101"/>
    </row>
    <row r="142" spans="18:31" s="35" customFormat="1" ht="15" hidden="1" customHeight="1" x14ac:dyDescent="0.2">
      <c r="R142" s="46"/>
      <c r="S142" s="41"/>
      <c r="T142" s="101"/>
      <c r="U142" s="101"/>
      <c r="V142" s="101"/>
      <c r="W142" s="101"/>
      <c r="X142" s="101"/>
      <c r="Y142" s="101"/>
      <c r="Z142" s="101"/>
      <c r="AA142" s="101"/>
      <c r="AB142" s="101"/>
      <c r="AC142" s="101"/>
      <c r="AD142" s="101"/>
      <c r="AE142" s="101"/>
    </row>
    <row r="143" spans="18:31" s="35" customFormat="1" ht="15" hidden="1" customHeight="1" x14ac:dyDescent="0.2">
      <c r="R143" s="46"/>
      <c r="S143" s="41"/>
      <c r="T143" s="101"/>
      <c r="U143" s="101"/>
      <c r="V143" s="101"/>
      <c r="W143" s="101"/>
      <c r="X143" s="101"/>
      <c r="Y143" s="101"/>
      <c r="Z143" s="101"/>
      <c r="AA143" s="101"/>
      <c r="AB143" s="101"/>
      <c r="AC143" s="101"/>
      <c r="AD143" s="101"/>
      <c r="AE143" s="101"/>
    </row>
    <row r="144" spans="18:31" s="35" customFormat="1" ht="15" hidden="1" customHeight="1" x14ac:dyDescent="0.2">
      <c r="R144" s="46"/>
      <c r="S144" s="41"/>
      <c r="T144" s="101"/>
      <c r="U144" s="101"/>
      <c r="V144" s="101"/>
      <c r="W144" s="101"/>
      <c r="X144" s="101"/>
      <c r="Y144" s="101"/>
      <c r="Z144" s="101"/>
      <c r="AA144" s="101"/>
      <c r="AB144" s="101"/>
      <c r="AC144" s="101"/>
      <c r="AD144" s="101"/>
      <c r="AE144" s="101"/>
    </row>
    <row r="145" spans="18:31" s="35" customFormat="1" ht="15" hidden="1" customHeight="1" x14ac:dyDescent="0.2">
      <c r="R145" s="46"/>
      <c r="S145" s="41"/>
      <c r="T145" s="101"/>
      <c r="U145" s="101"/>
      <c r="V145" s="101"/>
      <c r="W145" s="101"/>
      <c r="X145" s="101"/>
      <c r="Y145" s="101"/>
      <c r="Z145" s="101"/>
      <c r="AA145" s="101"/>
      <c r="AB145" s="101"/>
      <c r="AC145" s="101"/>
      <c r="AD145" s="101"/>
      <c r="AE145" s="101"/>
    </row>
    <row r="146" spans="18:31" s="35" customFormat="1" ht="15" hidden="1" customHeight="1" x14ac:dyDescent="0.2">
      <c r="R146" s="46"/>
      <c r="S146" s="41"/>
      <c r="T146" s="101"/>
      <c r="U146" s="101"/>
      <c r="V146" s="101"/>
      <c r="W146" s="101"/>
      <c r="X146" s="101"/>
      <c r="Y146" s="101"/>
      <c r="Z146" s="101"/>
      <c r="AA146" s="101"/>
      <c r="AB146" s="101"/>
      <c r="AC146" s="101"/>
      <c r="AD146" s="101"/>
      <c r="AE146" s="101"/>
    </row>
    <row r="147" spans="18:31" s="35" customFormat="1" ht="15" hidden="1" customHeight="1" x14ac:dyDescent="0.2">
      <c r="R147" s="46"/>
      <c r="S147" s="41"/>
      <c r="T147" s="101"/>
      <c r="U147" s="101"/>
      <c r="V147" s="101"/>
      <c r="W147" s="101"/>
      <c r="X147" s="101"/>
      <c r="Y147" s="101"/>
      <c r="Z147" s="101"/>
      <c r="AA147" s="101"/>
      <c r="AB147" s="101"/>
      <c r="AC147" s="101"/>
      <c r="AD147" s="101"/>
      <c r="AE147" s="101"/>
    </row>
    <row r="148" spans="18:31" s="35" customFormat="1" ht="15" hidden="1" customHeight="1" x14ac:dyDescent="0.2">
      <c r="R148" s="46"/>
      <c r="S148" s="41"/>
      <c r="T148" s="101"/>
      <c r="U148" s="101"/>
      <c r="V148" s="101"/>
      <c r="W148" s="101"/>
      <c r="X148" s="101"/>
      <c r="Y148" s="101"/>
      <c r="Z148" s="101"/>
      <c r="AA148" s="101"/>
      <c r="AB148" s="101"/>
      <c r="AC148" s="101"/>
      <c r="AD148" s="101"/>
      <c r="AE148" s="101"/>
    </row>
    <row r="149" spans="18:31" s="35" customFormat="1" ht="15" hidden="1" customHeight="1" x14ac:dyDescent="0.2">
      <c r="R149" s="46"/>
      <c r="S149" s="41"/>
      <c r="T149" s="101"/>
      <c r="U149" s="101"/>
      <c r="V149" s="101"/>
      <c r="W149" s="101"/>
      <c r="X149" s="101"/>
      <c r="Y149" s="101"/>
      <c r="Z149" s="101"/>
      <c r="AA149" s="101"/>
      <c r="AB149" s="101"/>
      <c r="AC149" s="101"/>
      <c r="AD149" s="101"/>
      <c r="AE149" s="101"/>
    </row>
    <row r="150" spans="18:31" s="35" customFormat="1" ht="15" hidden="1" customHeight="1" x14ac:dyDescent="0.2">
      <c r="R150" s="46"/>
      <c r="S150" s="41"/>
      <c r="T150" s="101"/>
      <c r="U150" s="101"/>
      <c r="V150" s="101"/>
      <c r="W150" s="101"/>
      <c r="X150" s="101"/>
      <c r="Y150" s="101"/>
      <c r="Z150" s="101"/>
      <c r="AA150" s="101"/>
      <c r="AB150" s="101"/>
      <c r="AC150" s="101"/>
      <c r="AD150" s="101"/>
      <c r="AE150" s="101"/>
    </row>
    <row r="151" spans="18:31" s="35" customFormat="1" ht="15" hidden="1" customHeight="1" x14ac:dyDescent="0.2">
      <c r="R151" s="46"/>
      <c r="S151" s="41"/>
      <c r="T151" s="101"/>
      <c r="U151" s="101"/>
      <c r="V151" s="101"/>
      <c r="W151" s="101"/>
      <c r="X151" s="101"/>
      <c r="Y151" s="101"/>
      <c r="Z151" s="101"/>
      <c r="AA151" s="101"/>
      <c r="AB151" s="101"/>
      <c r="AC151" s="101"/>
      <c r="AD151" s="101"/>
      <c r="AE151" s="101"/>
    </row>
    <row r="152" spans="18:31" s="35" customFormat="1" ht="15" hidden="1" customHeight="1" x14ac:dyDescent="0.2">
      <c r="R152" s="46"/>
      <c r="S152" s="41"/>
      <c r="T152" s="101"/>
      <c r="U152" s="101"/>
      <c r="V152" s="101"/>
      <c r="W152" s="101"/>
      <c r="X152" s="101"/>
      <c r="Y152" s="101"/>
      <c r="Z152" s="101"/>
      <c r="AA152" s="101"/>
      <c r="AB152" s="101"/>
      <c r="AC152" s="101"/>
      <c r="AD152" s="101"/>
      <c r="AE152" s="101"/>
    </row>
    <row r="153" spans="18:31" s="35" customFormat="1" ht="15" hidden="1" customHeight="1" x14ac:dyDescent="0.2">
      <c r="R153" s="46"/>
      <c r="S153" s="41"/>
      <c r="T153" s="101"/>
      <c r="U153" s="101"/>
      <c r="V153" s="101"/>
      <c r="W153" s="101"/>
      <c r="X153" s="101"/>
      <c r="Y153" s="101"/>
      <c r="Z153" s="101"/>
      <c r="AA153" s="101"/>
      <c r="AB153" s="101"/>
      <c r="AC153" s="101"/>
      <c r="AD153" s="101"/>
      <c r="AE153" s="101"/>
    </row>
    <row r="154" spans="18:31" s="35" customFormat="1" ht="15" hidden="1" customHeight="1" x14ac:dyDescent="0.2">
      <c r="R154" s="46"/>
      <c r="S154" s="41"/>
      <c r="T154" s="101"/>
      <c r="U154" s="101"/>
      <c r="V154" s="101"/>
      <c r="W154" s="101"/>
      <c r="X154" s="101"/>
      <c r="Y154" s="101"/>
      <c r="Z154" s="101"/>
      <c r="AA154" s="101"/>
      <c r="AB154" s="101"/>
      <c r="AC154" s="101"/>
      <c r="AD154" s="101"/>
      <c r="AE154" s="101"/>
    </row>
    <row r="155" spans="18:31" s="35" customFormat="1" ht="15" hidden="1" customHeight="1" x14ac:dyDescent="0.2">
      <c r="R155" s="46"/>
      <c r="S155" s="41"/>
      <c r="T155" s="101"/>
      <c r="U155" s="101"/>
      <c r="V155" s="101"/>
      <c r="W155" s="101"/>
      <c r="X155" s="101"/>
      <c r="Y155" s="101"/>
      <c r="Z155" s="101"/>
      <c r="AA155" s="101"/>
      <c r="AB155" s="101"/>
      <c r="AC155" s="101"/>
      <c r="AD155" s="101"/>
      <c r="AE155" s="101"/>
    </row>
    <row r="156" spans="18:31" s="35" customFormat="1" ht="15" hidden="1" customHeight="1" x14ac:dyDescent="0.2">
      <c r="R156" s="46"/>
      <c r="S156" s="41"/>
      <c r="T156" s="101"/>
      <c r="U156" s="101"/>
      <c r="V156" s="101"/>
      <c r="W156" s="101"/>
      <c r="X156" s="101"/>
      <c r="Y156" s="101"/>
      <c r="Z156" s="101"/>
      <c r="AA156" s="101"/>
      <c r="AB156" s="101"/>
      <c r="AC156" s="101"/>
      <c r="AD156" s="101"/>
      <c r="AE156" s="101"/>
    </row>
    <row r="157" spans="18:31" s="35" customFormat="1" ht="15" hidden="1" customHeight="1" x14ac:dyDescent="0.2">
      <c r="R157" s="46"/>
      <c r="S157" s="41"/>
      <c r="T157" s="101"/>
      <c r="U157" s="101"/>
      <c r="V157" s="101"/>
      <c r="W157" s="101"/>
      <c r="X157" s="101"/>
      <c r="Y157" s="101"/>
      <c r="Z157" s="101"/>
      <c r="AA157" s="101"/>
      <c r="AB157" s="101"/>
      <c r="AC157" s="101"/>
      <c r="AD157" s="101"/>
      <c r="AE157" s="101"/>
    </row>
    <row r="158" spans="18:31" s="35" customFormat="1" ht="15" hidden="1" customHeight="1" x14ac:dyDescent="0.2">
      <c r="R158" s="46"/>
      <c r="S158" s="41"/>
      <c r="T158" s="101"/>
      <c r="U158" s="101"/>
      <c r="V158" s="101"/>
      <c r="W158" s="101"/>
      <c r="X158" s="101"/>
      <c r="Y158" s="101"/>
      <c r="Z158" s="101"/>
      <c r="AA158" s="101"/>
      <c r="AB158" s="101"/>
      <c r="AC158" s="101"/>
      <c r="AD158" s="101"/>
      <c r="AE158" s="101"/>
    </row>
    <row r="159" spans="18:31" s="35" customFormat="1" ht="15" hidden="1" customHeight="1" x14ac:dyDescent="0.2">
      <c r="R159" s="46"/>
      <c r="S159" s="41"/>
      <c r="T159" s="101"/>
      <c r="U159" s="101"/>
      <c r="V159" s="101"/>
      <c r="W159" s="101"/>
      <c r="X159" s="101"/>
      <c r="Y159" s="101"/>
      <c r="Z159" s="101"/>
      <c r="AA159" s="101"/>
      <c r="AB159" s="101"/>
      <c r="AC159" s="101"/>
      <c r="AD159" s="101"/>
      <c r="AE159" s="101"/>
    </row>
    <row r="160" spans="18:31" s="35" customFormat="1" ht="15" hidden="1" customHeight="1" x14ac:dyDescent="0.2">
      <c r="R160" s="46"/>
      <c r="S160" s="41"/>
      <c r="T160" s="101"/>
      <c r="U160" s="101"/>
      <c r="V160" s="101"/>
      <c r="W160" s="101"/>
      <c r="X160" s="101"/>
      <c r="Y160" s="101"/>
      <c r="Z160" s="101"/>
      <c r="AA160" s="101"/>
      <c r="AB160" s="101"/>
      <c r="AC160" s="101"/>
      <c r="AD160" s="101"/>
      <c r="AE160" s="101"/>
    </row>
    <row r="161" spans="18:31" s="35" customFormat="1" ht="15" hidden="1" customHeight="1" x14ac:dyDescent="0.2">
      <c r="R161" s="46"/>
      <c r="S161" s="41"/>
      <c r="T161" s="101"/>
      <c r="U161" s="101"/>
      <c r="V161" s="101"/>
      <c r="W161" s="101"/>
      <c r="X161" s="101"/>
      <c r="Y161" s="101"/>
      <c r="Z161" s="101"/>
      <c r="AA161" s="101"/>
      <c r="AB161" s="101"/>
      <c r="AC161" s="101"/>
      <c r="AD161" s="101"/>
      <c r="AE161" s="101"/>
    </row>
    <row r="162" spans="18:31" s="35" customFormat="1" ht="15" hidden="1" customHeight="1" x14ac:dyDescent="0.2">
      <c r="R162" s="46"/>
      <c r="S162" s="41"/>
      <c r="T162" s="101"/>
      <c r="U162" s="101"/>
      <c r="V162" s="101"/>
      <c r="W162" s="101"/>
      <c r="X162" s="101"/>
      <c r="Y162" s="101"/>
      <c r="Z162" s="101"/>
      <c r="AA162" s="101"/>
      <c r="AB162" s="101"/>
      <c r="AC162" s="101"/>
      <c r="AD162" s="101"/>
      <c r="AE162" s="101"/>
    </row>
    <row r="163" spans="18:31" s="35" customFormat="1" ht="15" hidden="1" customHeight="1" x14ac:dyDescent="0.2">
      <c r="R163" s="46"/>
      <c r="S163" s="41"/>
      <c r="T163" s="101"/>
      <c r="U163" s="101"/>
      <c r="V163" s="101"/>
      <c r="W163" s="101"/>
      <c r="X163" s="101"/>
      <c r="Y163" s="101"/>
      <c r="Z163" s="101"/>
      <c r="AA163" s="101"/>
      <c r="AB163" s="101"/>
      <c r="AC163" s="101"/>
      <c r="AD163" s="101"/>
      <c r="AE163" s="101"/>
    </row>
    <row r="164" spans="18:31" s="35" customFormat="1" ht="15" hidden="1" customHeight="1" x14ac:dyDescent="0.2">
      <c r="R164" s="46"/>
      <c r="S164" s="41"/>
      <c r="T164" s="101"/>
      <c r="U164" s="101"/>
      <c r="V164" s="101"/>
      <c r="W164" s="101"/>
      <c r="X164" s="101"/>
      <c r="Y164" s="101"/>
      <c r="Z164" s="101"/>
      <c r="AA164" s="101"/>
      <c r="AB164" s="101"/>
      <c r="AC164" s="101"/>
      <c r="AD164" s="101"/>
      <c r="AE164" s="101"/>
    </row>
    <row r="165" spans="18:31" s="35" customFormat="1" ht="15" hidden="1" customHeight="1" x14ac:dyDescent="0.2">
      <c r="R165" s="46"/>
      <c r="S165" s="41"/>
      <c r="T165" s="101"/>
      <c r="U165" s="101"/>
      <c r="V165" s="101"/>
      <c r="W165" s="101"/>
      <c r="X165" s="101"/>
      <c r="Y165" s="101"/>
      <c r="Z165" s="101"/>
      <c r="AA165" s="101"/>
      <c r="AB165" s="101"/>
      <c r="AC165" s="101"/>
      <c r="AD165" s="101"/>
      <c r="AE165" s="101"/>
    </row>
    <row r="166" spans="18:31" s="35" customFormat="1" ht="15" hidden="1" customHeight="1" x14ac:dyDescent="0.2">
      <c r="R166" s="46"/>
      <c r="S166" s="41"/>
      <c r="T166" s="101"/>
      <c r="U166" s="101"/>
      <c r="V166" s="101"/>
      <c r="W166" s="101"/>
      <c r="X166" s="101"/>
      <c r="Y166" s="101"/>
      <c r="Z166" s="101"/>
      <c r="AA166" s="101"/>
      <c r="AB166" s="101"/>
      <c r="AC166" s="101"/>
      <c r="AD166" s="101"/>
      <c r="AE166" s="101"/>
    </row>
    <row r="167" spans="18:31" s="35" customFormat="1" ht="15" hidden="1" customHeight="1" x14ac:dyDescent="0.2">
      <c r="R167" s="46"/>
      <c r="S167" s="41"/>
      <c r="T167" s="101"/>
      <c r="U167" s="101"/>
      <c r="V167" s="101"/>
      <c r="W167" s="101"/>
      <c r="X167" s="101"/>
      <c r="Y167" s="101"/>
      <c r="Z167" s="101"/>
      <c r="AA167" s="101"/>
      <c r="AB167" s="101"/>
      <c r="AC167" s="101"/>
      <c r="AD167" s="101"/>
      <c r="AE167" s="101"/>
    </row>
    <row r="168" spans="18:31" s="35" customFormat="1" ht="15" hidden="1" customHeight="1" x14ac:dyDescent="0.2">
      <c r="R168" s="46"/>
      <c r="S168" s="41"/>
      <c r="T168" s="101"/>
      <c r="U168" s="101"/>
      <c r="V168" s="101"/>
      <c r="W168" s="101"/>
      <c r="X168" s="101"/>
      <c r="Y168" s="101"/>
      <c r="Z168" s="101"/>
      <c r="AA168" s="101"/>
      <c r="AB168" s="101"/>
      <c r="AC168" s="101"/>
      <c r="AD168" s="101"/>
      <c r="AE168" s="101"/>
    </row>
    <row r="169" spans="18:31" s="35" customFormat="1" ht="15" hidden="1" customHeight="1" x14ac:dyDescent="0.2">
      <c r="R169" s="46"/>
      <c r="S169" s="41"/>
      <c r="T169" s="101"/>
      <c r="U169" s="101"/>
      <c r="V169" s="101"/>
      <c r="W169" s="101"/>
      <c r="X169" s="101"/>
      <c r="Y169" s="101"/>
      <c r="Z169" s="101"/>
      <c r="AA169" s="101"/>
      <c r="AB169" s="101"/>
      <c r="AC169" s="101"/>
      <c r="AD169" s="101"/>
      <c r="AE169" s="101"/>
    </row>
    <row r="170" spans="18:31" s="35" customFormat="1" ht="15" hidden="1" customHeight="1" x14ac:dyDescent="0.2">
      <c r="R170" s="46"/>
      <c r="S170" s="41"/>
      <c r="T170" s="101"/>
      <c r="U170" s="101"/>
      <c r="V170" s="101"/>
      <c r="W170" s="101"/>
      <c r="X170" s="101"/>
      <c r="Y170" s="101"/>
      <c r="Z170" s="101"/>
      <c r="AA170" s="101"/>
      <c r="AB170" s="101"/>
      <c r="AC170" s="101"/>
      <c r="AD170" s="101"/>
      <c r="AE170" s="101"/>
    </row>
    <row r="171" spans="18:31" s="35" customFormat="1" ht="15" hidden="1" customHeight="1" x14ac:dyDescent="0.2">
      <c r="R171" s="46"/>
      <c r="S171" s="41"/>
      <c r="T171" s="101"/>
      <c r="U171" s="101"/>
      <c r="V171" s="101"/>
      <c r="W171" s="101"/>
      <c r="X171" s="101"/>
      <c r="Y171" s="101"/>
      <c r="Z171" s="101"/>
      <c r="AA171" s="101"/>
      <c r="AB171" s="101"/>
      <c r="AC171" s="101"/>
      <c r="AD171" s="101"/>
      <c r="AE171" s="101"/>
    </row>
    <row r="172" spans="18:31" s="35" customFormat="1" ht="15" hidden="1" customHeight="1" x14ac:dyDescent="0.2">
      <c r="R172" s="46"/>
      <c r="S172" s="41"/>
      <c r="T172" s="101"/>
      <c r="U172" s="101"/>
      <c r="V172" s="101"/>
      <c r="W172" s="101"/>
      <c r="X172" s="101"/>
      <c r="Y172" s="101"/>
      <c r="Z172" s="101"/>
      <c r="AA172" s="101"/>
      <c r="AB172" s="101"/>
      <c r="AC172" s="101"/>
      <c r="AD172" s="101"/>
      <c r="AE172" s="101"/>
    </row>
    <row r="173" spans="18:31" s="35" customFormat="1" ht="15" hidden="1" customHeight="1" x14ac:dyDescent="0.2">
      <c r="R173" s="46"/>
      <c r="S173" s="41"/>
      <c r="T173" s="101"/>
      <c r="U173" s="101"/>
      <c r="V173" s="101"/>
      <c r="W173" s="101"/>
      <c r="X173" s="101"/>
      <c r="Y173" s="101"/>
      <c r="Z173" s="101"/>
      <c r="AA173" s="101"/>
      <c r="AB173" s="101"/>
      <c r="AC173" s="101"/>
      <c r="AD173" s="101"/>
      <c r="AE173" s="101"/>
    </row>
    <row r="174" spans="18:31" s="35" customFormat="1" ht="15" hidden="1" customHeight="1" x14ac:dyDescent="0.2">
      <c r="R174" s="46"/>
      <c r="S174" s="41"/>
      <c r="T174" s="101"/>
      <c r="U174" s="101"/>
      <c r="V174" s="101"/>
      <c r="W174" s="101"/>
      <c r="X174" s="101"/>
      <c r="Y174" s="101"/>
      <c r="Z174" s="101"/>
      <c r="AA174" s="101"/>
      <c r="AB174" s="101"/>
      <c r="AC174" s="101"/>
      <c r="AD174" s="101"/>
      <c r="AE174" s="101"/>
    </row>
    <row r="175" spans="18:31" s="35" customFormat="1" ht="15" hidden="1" customHeight="1" x14ac:dyDescent="0.2">
      <c r="R175" s="46"/>
      <c r="S175" s="41"/>
      <c r="T175" s="101"/>
      <c r="U175" s="101"/>
      <c r="V175" s="101"/>
      <c r="W175" s="101"/>
      <c r="X175" s="101"/>
      <c r="Y175" s="101"/>
      <c r="Z175" s="101"/>
      <c r="AA175" s="101"/>
      <c r="AB175" s="101"/>
      <c r="AC175" s="101"/>
      <c r="AD175" s="101"/>
      <c r="AE175" s="101"/>
    </row>
    <row r="176" spans="18:31" s="35" customFormat="1" ht="15" hidden="1" customHeight="1" x14ac:dyDescent="0.2">
      <c r="R176" s="46"/>
      <c r="S176" s="41"/>
      <c r="T176" s="101"/>
      <c r="U176" s="101"/>
      <c r="V176" s="101"/>
      <c r="W176" s="101"/>
      <c r="X176" s="101"/>
      <c r="Y176" s="101"/>
      <c r="Z176" s="101"/>
      <c r="AA176" s="101"/>
      <c r="AB176" s="101"/>
      <c r="AC176" s="101"/>
      <c r="AD176" s="101"/>
      <c r="AE176" s="101"/>
    </row>
    <row r="177" spans="18:31" s="35" customFormat="1" ht="15" hidden="1" customHeight="1" x14ac:dyDescent="0.2">
      <c r="R177" s="46"/>
      <c r="S177" s="41"/>
      <c r="T177" s="101"/>
      <c r="U177" s="101"/>
      <c r="V177" s="101"/>
      <c r="W177" s="101"/>
      <c r="X177" s="101"/>
      <c r="Y177" s="101"/>
      <c r="Z177" s="101"/>
      <c r="AA177" s="101"/>
      <c r="AB177" s="101"/>
      <c r="AC177" s="101"/>
      <c r="AD177" s="101"/>
      <c r="AE177" s="101"/>
    </row>
    <row r="178" spans="18:31" s="35" customFormat="1" ht="15" hidden="1" customHeight="1" x14ac:dyDescent="0.2">
      <c r="R178" s="46"/>
      <c r="S178" s="41"/>
      <c r="T178" s="101"/>
      <c r="U178" s="101"/>
      <c r="V178" s="101"/>
      <c r="W178" s="101"/>
      <c r="X178" s="101"/>
      <c r="Y178" s="101"/>
      <c r="Z178" s="101"/>
      <c r="AA178" s="101"/>
      <c r="AB178" s="101"/>
      <c r="AC178" s="101"/>
      <c r="AD178" s="101"/>
      <c r="AE178" s="101"/>
    </row>
    <row r="179" spans="18:31" s="35" customFormat="1" ht="15" hidden="1" customHeight="1" x14ac:dyDescent="0.2">
      <c r="R179" s="46"/>
      <c r="S179" s="41"/>
      <c r="T179" s="101"/>
      <c r="U179" s="101"/>
      <c r="V179" s="101"/>
      <c r="W179" s="101"/>
      <c r="X179" s="101"/>
      <c r="Y179" s="101"/>
      <c r="Z179" s="101"/>
      <c r="AA179" s="101"/>
      <c r="AB179" s="101"/>
      <c r="AC179" s="101"/>
      <c r="AD179" s="101"/>
      <c r="AE179" s="101"/>
    </row>
    <row r="180" spans="18:31" s="35" customFormat="1" ht="15" hidden="1" customHeight="1" x14ac:dyDescent="0.2">
      <c r="R180" s="46"/>
      <c r="S180" s="41"/>
      <c r="T180" s="101"/>
      <c r="U180" s="101"/>
      <c r="V180" s="101"/>
      <c r="W180" s="101"/>
      <c r="X180" s="101"/>
      <c r="Y180" s="101"/>
      <c r="Z180" s="101"/>
      <c r="AA180" s="101"/>
      <c r="AB180" s="101"/>
      <c r="AC180" s="101"/>
      <c r="AD180" s="101"/>
      <c r="AE180" s="101"/>
    </row>
    <row r="181" spans="18:31" s="35" customFormat="1" ht="15" hidden="1" customHeight="1" x14ac:dyDescent="0.2">
      <c r="R181" s="46"/>
      <c r="S181" s="41"/>
      <c r="T181" s="101"/>
      <c r="U181" s="101"/>
      <c r="V181" s="101"/>
      <c r="W181" s="101"/>
      <c r="X181" s="101"/>
      <c r="Y181" s="101"/>
      <c r="Z181" s="101"/>
      <c r="AA181" s="101"/>
      <c r="AB181" s="101"/>
      <c r="AC181" s="101"/>
      <c r="AD181" s="101"/>
      <c r="AE181" s="101"/>
    </row>
    <row r="182" spans="18:31" s="35" customFormat="1" ht="15" hidden="1" customHeight="1" x14ac:dyDescent="0.2">
      <c r="R182" s="46"/>
      <c r="S182" s="41"/>
      <c r="T182" s="101"/>
      <c r="U182" s="101"/>
      <c r="V182" s="101"/>
      <c r="W182" s="101"/>
      <c r="X182" s="101"/>
      <c r="Y182" s="101"/>
      <c r="Z182" s="101"/>
      <c r="AA182" s="101"/>
      <c r="AB182" s="101"/>
      <c r="AC182" s="101"/>
      <c r="AD182" s="101"/>
      <c r="AE182" s="101"/>
    </row>
    <row r="183" spans="18:31" s="35" customFormat="1" ht="15" hidden="1" customHeight="1" x14ac:dyDescent="0.2">
      <c r="R183" s="46"/>
      <c r="S183" s="41"/>
      <c r="T183" s="101"/>
      <c r="U183" s="101"/>
      <c r="V183" s="101"/>
      <c r="W183" s="101"/>
      <c r="X183" s="101"/>
      <c r="Y183" s="101"/>
      <c r="Z183" s="101"/>
      <c r="AA183" s="101"/>
      <c r="AB183" s="101"/>
      <c r="AC183" s="101"/>
      <c r="AD183" s="101"/>
      <c r="AE183" s="101"/>
    </row>
    <row r="184" spans="18:31" s="35" customFormat="1" ht="15" hidden="1" customHeight="1" x14ac:dyDescent="0.2">
      <c r="R184" s="46"/>
      <c r="S184" s="41"/>
      <c r="T184" s="101"/>
      <c r="U184" s="101"/>
      <c r="V184" s="101"/>
      <c r="W184" s="101"/>
      <c r="X184" s="101"/>
      <c r="Y184" s="101"/>
      <c r="Z184" s="101"/>
      <c r="AA184" s="101"/>
      <c r="AB184" s="101"/>
      <c r="AC184" s="101"/>
      <c r="AD184" s="101"/>
      <c r="AE184" s="101"/>
    </row>
    <row r="185" spans="18:31" s="35" customFormat="1" ht="15" hidden="1" customHeight="1" x14ac:dyDescent="0.2">
      <c r="R185" s="46"/>
      <c r="S185" s="41"/>
      <c r="T185" s="101"/>
      <c r="U185" s="101"/>
      <c r="V185" s="101"/>
      <c r="W185" s="101"/>
      <c r="X185" s="101"/>
      <c r="Y185" s="101"/>
      <c r="Z185" s="101"/>
      <c r="AA185" s="101"/>
      <c r="AB185" s="101"/>
      <c r="AC185" s="101"/>
      <c r="AD185" s="101"/>
      <c r="AE185" s="101"/>
    </row>
    <row r="186" spans="18:31" s="35" customFormat="1" ht="15" hidden="1" customHeight="1" x14ac:dyDescent="0.2">
      <c r="R186" s="46"/>
      <c r="S186" s="41"/>
      <c r="T186" s="101"/>
      <c r="U186" s="101"/>
      <c r="V186" s="101"/>
      <c r="W186" s="101"/>
      <c r="X186" s="101"/>
      <c r="Y186" s="101"/>
      <c r="Z186" s="101"/>
      <c r="AA186" s="101"/>
      <c r="AB186" s="101"/>
      <c r="AC186" s="101"/>
      <c r="AD186" s="101"/>
      <c r="AE186" s="101"/>
    </row>
    <row r="187" spans="18:31" s="35" customFormat="1" ht="15" hidden="1" customHeight="1" x14ac:dyDescent="0.2">
      <c r="R187" s="46"/>
      <c r="S187" s="41"/>
      <c r="T187" s="101"/>
      <c r="U187" s="101"/>
      <c r="V187" s="101"/>
      <c r="W187" s="101"/>
      <c r="X187" s="101"/>
      <c r="Y187" s="101"/>
      <c r="Z187" s="101"/>
      <c r="AA187" s="101"/>
      <c r="AB187" s="101"/>
      <c r="AC187" s="101"/>
      <c r="AD187" s="101"/>
      <c r="AE187" s="101"/>
    </row>
    <row r="188" spans="18:31" s="35" customFormat="1" ht="15" hidden="1" customHeight="1" x14ac:dyDescent="0.2">
      <c r="R188" s="46"/>
      <c r="S188" s="41"/>
      <c r="T188" s="101"/>
      <c r="U188" s="101"/>
      <c r="V188" s="101"/>
      <c r="W188" s="101"/>
      <c r="X188" s="101"/>
      <c r="Y188" s="101"/>
      <c r="Z188" s="101"/>
      <c r="AA188" s="101"/>
      <c r="AB188" s="101"/>
      <c r="AC188" s="101"/>
      <c r="AD188" s="101"/>
      <c r="AE188" s="101"/>
    </row>
    <row r="189" spans="18:31" s="35" customFormat="1" ht="14.25" hidden="1" customHeight="1" x14ac:dyDescent="0.2"/>
    <row r="190" spans="18:31" s="35" customFormat="1" ht="14.25" hidden="1" customHeight="1" x14ac:dyDescent="0.2"/>
    <row r="191" spans="18:31" s="35" customFormat="1" ht="14.25" hidden="1" customHeight="1" x14ac:dyDescent="0.2"/>
    <row r="192" spans="18:31" s="35" customFormat="1" ht="14.25" hidden="1" customHeight="1" x14ac:dyDescent="0.2"/>
    <row r="193" spans="18:31" s="35" customFormat="1" ht="14.25" hidden="1" customHeight="1" x14ac:dyDescent="0.2"/>
    <row r="194" spans="18:31" s="35" customFormat="1" ht="14.25" hidden="1" customHeight="1" x14ac:dyDescent="0.2"/>
    <row r="195" spans="18:31" s="35" customFormat="1" ht="14.25" hidden="1" customHeight="1" x14ac:dyDescent="0.2"/>
    <row r="196" spans="18:31" s="35" customFormat="1" ht="14.25" hidden="1" customHeight="1" x14ac:dyDescent="0.2"/>
    <row r="197" spans="18:31" s="35" customFormat="1" ht="14.25" hidden="1" customHeight="1" x14ac:dyDescent="0.2"/>
    <row r="198" spans="18:31" s="35" customFormat="1" ht="14.25" hidden="1" customHeight="1" x14ac:dyDescent="0.2"/>
    <row r="199" spans="18:31" s="35" customFormat="1" ht="15" hidden="1" customHeight="1" x14ac:dyDescent="0.2">
      <c r="R199" s="45"/>
      <c r="S199" s="45"/>
      <c r="T199" s="45"/>
      <c r="U199" s="45"/>
      <c r="V199" s="45"/>
      <c r="W199" s="45"/>
      <c r="X199" s="45"/>
      <c r="Y199" s="45"/>
      <c r="Z199" s="45"/>
      <c r="AA199" s="45"/>
      <c r="AB199" s="45"/>
      <c r="AC199" s="45"/>
      <c r="AD199" s="45"/>
      <c r="AE199" s="45"/>
    </row>
    <row r="200" spans="18:31" s="35" customFormat="1" ht="15" hidden="1" customHeight="1" x14ac:dyDescent="0.2">
      <c r="R200" s="46"/>
      <c r="S200" s="41"/>
      <c r="T200" s="101"/>
      <c r="U200" s="101"/>
      <c r="V200" s="101"/>
      <c r="W200" s="101"/>
      <c r="X200" s="101"/>
      <c r="Y200" s="101"/>
      <c r="Z200" s="101"/>
      <c r="AA200" s="101"/>
      <c r="AB200" s="101"/>
      <c r="AC200" s="101"/>
      <c r="AD200" s="101"/>
      <c r="AE200" s="101"/>
    </row>
    <row r="201" spans="18:31" s="35" customFormat="1" ht="15" hidden="1" customHeight="1" x14ac:dyDescent="0.2">
      <c r="R201" s="46"/>
      <c r="S201" s="41"/>
      <c r="T201" s="101"/>
      <c r="U201" s="101"/>
      <c r="V201" s="101"/>
      <c r="W201" s="101"/>
      <c r="X201" s="101"/>
      <c r="Y201" s="101"/>
      <c r="Z201" s="101"/>
      <c r="AA201" s="101"/>
      <c r="AB201" s="101"/>
      <c r="AC201" s="101"/>
      <c r="AD201" s="101"/>
      <c r="AE201" s="101"/>
    </row>
    <row r="202" spans="18:31" s="35" customFormat="1" ht="15" hidden="1" customHeight="1" x14ac:dyDescent="0.2">
      <c r="R202" s="46"/>
      <c r="S202" s="41"/>
      <c r="T202" s="101"/>
      <c r="U202" s="101"/>
      <c r="V202" s="101"/>
      <c r="W202" s="101"/>
      <c r="X202" s="101"/>
      <c r="Y202" s="101"/>
      <c r="Z202" s="101"/>
      <c r="AA202" s="101"/>
      <c r="AB202" s="101"/>
      <c r="AC202" s="101"/>
      <c r="AD202" s="101"/>
      <c r="AE202" s="101"/>
    </row>
    <row r="203" spans="18:31" s="35" customFormat="1" ht="15" hidden="1" customHeight="1" x14ac:dyDescent="0.2">
      <c r="R203" s="46"/>
      <c r="S203" s="41"/>
      <c r="T203" s="101"/>
      <c r="U203" s="101"/>
      <c r="V203" s="101"/>
      <c r="W203" s="101"/>
      <c r="X203" s="101"/>
      <c r="Y203" s="101"/>
      <c r="Z203" s="101"/>
      <c r="AA203" s="101"/>
      <c r="AB203" s="101"/>
      <c r="AC203" s="101"/>
      <c r="AD203" s="101"/>
      <c r="AE203" s="101"/>
    </row>
    <row r="204" spans="18:31" s="35" customFormat="1" ht="15" hidden="1" customHeight="1" x14ac:dyDescent="0.2">
      <c r="R204" s="46"/>
      <c r="S204" s="41"/>
      <c r="T204" s="101"/>
      <c r="U204" s="101"/>
      <c r="V204" s="101"/>
      <c r="W204" s="101"/>
      <c r="X204" s="101"/>
      <c r="Y204" s="101"/>
      <c r="Z204" s="101"/>
      <c r="AA204" s="101"/>
      <c r="AB204" s="101"/>
      <c r="AC204" s="101"/>
      <c r="AD204" s="101"/>
      <c r="AE204" s="101"/>
    </row>
    <row r="205" spans="18:31" s="35" customFormat="1" ht="15" hidden="1" customHeight="1" x14ac:dyDescent="0.2">
      <c r="R205" s="46"/>
      <c r="S205" s="41"/>
      <c r="T205" s="101"/>
      <c r="U205" s="101"/>
      <c r="V205" s="101"/>
      <c r="W205" s="101"/>
      <c r="X205" s="101"/>
      <c r="Y205" s="101"/>
      <c r="Z205" s="101"/>
      <c r="AA205" s="101"/>
      <c r="AB205" s="101"/>
      <c r="AC205" s="101"/>
      <c r="AD205" s="101"/>
      <c r="AE205" s="101"/>
    </row>
    <row r="206" spans="18:31" s="35" customFormat="1" ht="15" hidden="1" customHeight="1" x14ac:dyDescent="0.2">
      <c r="R206" s="46"/>
      <c r="S206" s="41"/>
      <c r="T206" s="101"/>
      <c r="U206" s="101"/>
      <c r="V206" s="101"/>
      <c r="W206" s="101"/>
      <c r="X206" s="101"/>
      <c r="Y206" s="101"/>
      <c r="Z206" s="101"/>
      <c r="AA206" s="101"/>
      <c r="AB206" s="101"/>
      <c r="AC206" s="101"/>
      <c r="AD206" s="101"/>
      <c r="AE206" s="101"/>
    </row>
    <row r="207" spans="18:31" s="35" customFormat="1" ht="15" hidden="1" customHeight="1" x14ac:dyDescent="0.2">
      <c r="R207" s="46"/>
      <c r="S207" s="41"/>
      <c r="T207" s="101"/>
      <c r="U207" s="101"/>
      <c r="V207" s="101"/>
      <c r="W207" s="101"/>
      <c r="X207" s="101"/>
      <c r="Y207" s="101"/>
      <c r="Z207" s="101"/>
      <c r="AA207" s="101"/>
      <c r="AB207" s="101"/>
      <c r="AC207" s="101"/>
      <c r="AD207" s="101"/>
      <c r="AE207" s="101"/>
    </row>
    <row r="208" spans="18:31" s="35" customFormat="1" ht="15" hidden="1" customHeight="1" x14ac:dyDescent="0.2">
      <c r="R208" s="46"/>
      <c r="S208" s="41"/>
      <c r="T208" s="101"/>
      <c r="U208" s="101"/>
      <c r="V208" s="101"/>
      <c r="W208" s="101"/>
      <c r="X208" s="101"/>
      <c r="Y208" s="101"/>
      <c r="Z208" s="101"/>
      <c r="AA208" s="101"/>
      <c r="AB208" s="101"/>
      <c r="AC208" s="101"/>
      <c r="AD208" s="101"/>
      <c r="AE208" s="101"/>
    </row>
    <row r="209" spans="18:31" s="35" customFormat="1" ht="15" hidden="1" customHeight="1" x14ac:dyDescent="0.2">
      <c r="R209" s="46"/>
      <c r="S209" s="41"/>
      <c r="T209" s="101"/>
      <c r="U209" s="101"/>
      <c r="V209" s="101"/>
      <c r="W209" s="101"/>
      <c r="X209" s="101"/>
      <c r="Y209" s="101"/>
      <c r="Z209" s="101"/>
      <c r="AA209" s="101"/>
      <c r="AB209" s="101"/>
      <c r="AC209" s="101"/>
      <c r="AD209" s="101"/>
      <c r="AE209" s="101"/>
    </row>
    <row r="210" spans="18:31" s="35" customFormat="1" ht="15" hidden="1" customHeight="1" x14ac:dyDescent="0.2">
      <c r="R210" s="46"/>
      <c r="S210" s="41"/>
      <c r="T210" s="101"/>
      <c r="U210" s="101"/>
      <c r="V210" s="101"/>
      <c r="W210" s="101"/>
      <c r="X210" s="101"/>
      <c r="Y210" s="101"/>
      <c r="Z210" s="101"/>
      <c r="AA210" s="101"/>
      <c r="AB210" s="101"/>
      <c r="AC210" s="101"/>
      <c r="AD210" s="101"/>
      <c r="AE210" s="101"/>
    </row>
    <row r="211" spans="18:31" s="35" customFormat="1" ht="15" hidden="1" customHeight="1" x14ac:dyDescent="0.2">
      <c r="R211" s="46"/>
      <c r="S211" s="41"/>
      <c r="T211" s="101"/>
      <c r="U211" s="101"/>
      <c r="V211" s="101"/>
      <c r="W211" s="101"/>
      <c r="X211" s="101"/>
      <c r="Y211" s="101"/>
      <c r="Z211" s="101"/>
      <c r="AA211" s="101"/>
      <c r="AB211" s="101"/>
      <c r="AC211" s="101"/>
      <c r="AD211" s="101"/>
      <c r="AE211" s="101"/>
    </row>
    <row r="212" spans="18:31" s="35" customFormat="1" ht="15" hidden="1" customHeight="1" x14ac:dyDescent="0.2">
      <c r="R212" s="46"/>
      <c r="S212" s="41"/>
      <c r="T212" s="101"/>
      <c r="U212" s="101"/>
      <c r="V212" s="101"/>
      <c r="W212" s="101"/>
      <c r="X212" s="101"/>
      <c r="Y212" s="101"/>
      <c r="Z212" s="101"/>
      <c r="AA212" s="101"/>
      <c r="AB212" s="101"/>
      <c r="AC212" s="101"/>
      <c r="AD212" s="101"/>
      <c r="AE212" s="101"/>
    </row>
    <row r="213" spans="18:31" s="35" customFormat="1" ht="15" hidden="1" customHeight="1" x14ac:dyDescent="0.2">
      <c r="R213" s="46"/>
      <c r="S213" s="41"/>
      <c r="T213" s="101"/>
      <c r="U213" s="101"/>
      <c r="V213" s="101"/>
      <c r="W213" s="101"/>
      <c r="X213" s="101"/>
      <c r="Y213" s="101"/>
      <c r="Z213" s="101"/>
      <c r="AA213" s="101"/>
      <c r="AB213" s="101"/>
      <c r="AC213" s="101"/>
      <c r="AD213" s="101"/>
      <c r="AE213" s="101"/>
    </row>
    <row r="214" spans="18:31" s="35" customFormat="1" ht="15" hidden="1" customHeight="1" x14ac:dyDescent="0.2">
      <c r="R214" s="46"/>
      <c r="S214" s="41"/>
      <c r="T214" s="101"/>
      <c r="U214" s="101"/>
      <c r="V214" s="101"/>
      <c r="W214" s="101"/>
      <c r="X214" s="101"/>
      <c r="Y214" s="101"/>
      <c r="Z214" s="101"/>
      <c r="AA214" s="101"/>
      <c r="AB214" s="101"/>
      <c r="AC214" s="101"/>
      <c r="AD214" s="101"/>
      <c r="AE214" s="101"/>
    </row>
    <row r="215" spans="18:31" s="35" customFormat="1" ht="15" hidden="1" customHeight="1" x14ac:dyDescent="0.2">
      <c r="R215" s="46"/>
      <c r="S215" s="41"/>
      <c r="T215" s="101"/>
      <c r="U215" s="101"/>
      <c r="V215" s="101"/>
      <c r="W215" s="101"/>
      <c r="X215" s="101"/>
      <c r="Y215" s="101"/>
      <c r="Z215" s="101"/>
      <c r="AA215" s="101"/>
      <c r="AB215" s="101"/>
      <c r="AC215" s="101"/>
      <c r="AD215" s="101"/>
      <c r="AE215" s="101"/>
    </row>
    <row r="216" spans="18:31" s="35" customFormat="1" ht="15" hidden="1" customHeight="1" x14ac:dyDescent="0.2">
      <c r="R216" s="46"/>
      <c r="S216" s="41"/>
      <c r="T216" s="101"/>
      <c r="U216" s="101"/>
      <c r="V216" s="101"/>
      <c r="W216" s="101"/>
      <c r="X216" s="101"/>
      <c r="Y216" s="101"/>
      <c r="Z216" s="101"/>
      <c r="AA216" s="101"/>
      <c r="AB216" s="101"/>
      <c r="AC216" s="101"/>
      <c r="AD216" s="101"/>
      <c r="AE216" s="101"/>
    </row>
    <row r="217" spans="18:31" s="35" customFormat="1" ht="15" hidden="1" customHeight="1" x14ac:dyDescent="0.2">
      <c r="R217" s="46"/>
      <c r="S217" s="41"/>
      <c r="T217" s="101"/>
      <c r="U217" s="101"/>
      <c r="V217" s="101"/>
      <c r="W217" s="101"/>
      <c r="X217" s="101"/>
      <c r="Y217" s="101"/>
      <c r="Z217" s="101"/>
      <c r="AA217" s="101"/>
      <c r="AB217" s="101"/>
      <c r="AC217" s="101"/>
      <c r="AD217" s="101"/>
      <c r="AE217" s="101"/>
    </row>
    <row r="218" spans="18:31" s="35" customFormat="1" ht="15" hidden="1" customHeight="1" x14ac:dyDescent="0.2">
      <c r="R218" s="46"/>
      <c r="S218" s="41"/>
      <c r="T218" s="101"/>
      <c r="U218" s="101"/>
      <c r="V218" s="101"/>
      <c r="W218" s="101"/>
      <c r="X218" s="101"/>
      <c r="Y218" s="101"/>
      <c r="Z218" s="101"/>
      <c r="AA218" s="101"/>
      <c r="AB218" s="101"/>
      <c r="AC218" s="101"/>
      <c r="AD218" s="101"/>
      <c r="AE218" s="101"/>
    </row>
    <row r="219" spans="18:31" s="35" customFormat="1" ht="15" hidden="1" customHeight="1" x14ac:dyDescent="0.2">
      <c r="R219" s="46"/>
      <c r="S219" s="41"/>
      <c r="T219" s="101"/>
      <c r="U219" s="101"/>
      <c r="V219" s="101"/>
      <c r="W219" s="101"/>
      <c r="X219" s="101"/>
      <c r="Y219" s="101"/>
      <c r="Z219" s="101"/>
      <c r="AA219" s="101"/>
      <c r="AB219" s="101"/>
      <c r="AC219" s="101"/>
      <c r="AD219" s="101"/>
      <c r="AE219" s="101"/>
    </row>
    <row r="220" spans="18:31" s="35" customFormat="1" ht="15" hidden="1" customHeight="1" x14ac:dyDescent="0.2">
      <c r="R220" s="46"/>
      <c r="S220" s="41"/>
      <c r="T220" s="101"/>
      <c r="U220" s="101"/>
      <c r="V220" s="101"/>
      <c r="W220" s="101"/>
      <c r="X220" s="101"/>
      <c r="Y220" s="101"/>
      <c r="Z220" s="101"/>
      <c r="AA220" s="101"/>
      <c r="AB220" s="101"/>
      <c r="AC220" s="101"/>
      <c r="AD220" s="101"/>
      <c r="AE220" s="101"/>
    </row>
    <row r="221" spans="18:31" s="35" customFormat="1" ht="15" hidden="1" customHeight="1" x14ac:dyDescent="0.2">
      <c r="R221" s="46"/>
      <c r="S221" s="41"/>
      <c r="T221" s="101"/>
      <c r="U221" s="101"/>
      <c r="V221" s="101"/>
      <c r="W221" s="101"/>
      <c r="X221" s="101"/>
      <c r="Y221" s="101"/>
      <c r="Z221" s="101"/>
      <c r="AA221" s="101"/>
      <c r="AB221" s="101"/>
      <c r="AC221" s="101"/>
      <c r="AD221" s="101"/>
      <c r="AE221" s="101"/>
    </row>
    <row r="222" spans="18:31" s="35" customFormat="1" ht="15" hidden="1" customHeight="1" x14ac:dyDescent="0.2">
      <c r="R222" s="46"/>
      <c r="S222" s="41"/>
      <c r="T222" s="101"/>
      <c r="U222" s="101"/>
      <c r="V222" s="101"/>
      <c r="W222" s="101"/>
      <c r="X222" s="101"/>
      <c r="Y222" s="101"/>
      <c r="Z222" s="101"/>
      <c r="AA222" s="101"/>
      <c r="AB222" s="101"/>
      <c r="AC222" s="101"/>
      <c r="AD222" s="101"/>
      <c r="AE222" s="101"/>
    </row>
    <row r="223" spans="18:31" s="35" customFormat="1" ht="15" hidden="1" customHeight="1" x14ac:dyDescent="0.2">
      <c r="R223" s="46"/>
      <c r="S223" s="41"/>
      <c r="T223" s="101"/>
      <c r="U223" s="101"/>
      <c r="V223" s="101"/>
      <c r="W223" s="101"/>
      <c r="X223" s="101"/>
      <c r="Y223" s="101"/>
      <c r="Z223" s="101"/>
      <c r="AA223" s="101"/>
      <c r="AB223" s="101"/>
      <c r="AC223" s="101"/>
      <c r="AD223" s="101"/>
      <c r="AE223" s="101"/>
    </row>
    <row r="224" spans="18:31" s="35" customFormat="1" ht="15" hidden="1" customHeight="1" x14ac:dyDescent="0.2">
      <c r="R224" s="46"/>
      <c r="S224" s="41"/>
      <c r="T224" s="101"/>
      <c r="U224" s="101"/>
      <c r="V224" s="101"/>
      <c r="W224" s="101"/>
      <c r="X224" s="101"/>
      <c r="Y224" s="101"/>
      <c r="Z224" s="101"/>
      <c r="AA224" s="101"/>
      <c r="AB224" s="101"/>
      <c r="AC224" s="101"/>
      <c r="AD224" s="101"/>
      <c r="AE224" s="101"/>
    </row>
    <row r="225" spans="18:31" s="35" customFormat="1" ht="15" hidden="1" customHeight="1" x14ac:dyDescent="0.2">
      <c r="R225" s="46"/>
      <c r="S225" s="41"/>
      <c r="T225" s="101"/>
      <c r="U225" s="101"/>
      <c r="V225" s="101"/>
      <c r="W225" s="101"/>
      <c r="X225" s="101"/>
      <c r="Y225" s="101"/>
      <c r="Z225" s="101"/>
      <c r="AA225" s="101"/>
      <c r="AB225" s="101"/>
      <c r="AC225" s="101"/>
      <c r="AD225" s="101"/>
      <c r="AE225" s="101"/>
    </row>
    <row r="226" spans="18:31" s="35" customFormat="1" ht="15" hidden="1" customHeight="1" x14ac:dyDescent="0.2">
      <c r="R226" s="46"/>
      <c r="S226" s="41"/>
      <c r="T226" s="101"/>
      <c r="U226" s="101"/>
      <c r="V226" s="101"/>
      <c r="W226" s="101"/>
      <c r="X226" s="101"/>
      <c r="Y226" s="101"/>
      <c r="Z226" s="101"/>
      <c r="AA226" s="101"/>
      <c r="AB226" s="101"/>
      <c r="AC226" s="101"/>
      <c r="AD226" s="101"/>
      <c r="AE226" s="101"/>
    </row>
    <row r="227" spans="18:31" s="35" customFormat="1" ht="15" hidden="1" customHeight="1" x14ac:dyDescent="0.2">
      <c r="R227" s="46"/>
      <c r="S227" s="41"/>
      <c r="T227" s="101"/>
      <c r="U227" s="101"/>
      <c r="V227" s="101"/>
      <c r="W227" s="101"/>
      <c r="X227" s="101"/>
      <c r="Y227" s="101"/>
      <c r="Z227" s="101"/>
      <c r="AA227" s="101"/>
      <c r="AB227" s="101"/>
      <c r="AC227" s="101"/>
      <c r="AD227" s="101"/>
      <c r="AE227" s="101"/>
    </row>
    <row r="228" spans="18:31" s="35" customFormat="1" ht="15" hidden="1" customHeight="1" x14ac:dyDescent="0.2">
      <c r="R228" s="46"/>
      <c r="S228" s="41"/>
      <c r="T228" s="101"/>
      <c r="U228" s="101"/>
      <c r="V228" s="101"/>
      <c r="W228" s="101"/>
      <c r="X228" s="101"/>
      <c r="Y228" s="101"/>
      <c r="Z228" s="101"/>
      <c r="AA228" s="101"/>
      <c r="AB228" s="101"/>
      <c r="AC228" s="101"/>
      <c r="AD228" s="101"/>
      <c r="AE228" s="101"/>
    </row>
    <row r="229" spans="18:31" s="35" customFormat="1" ht="15" hidden="1" customHeight="1" x14ac:dyDescent="0.2">
      <c r="R229" s="46"/>
      <c r="S229" s="41"/>
      <c r="T229" s="101"/>
      <c r="U229" s="101"/>
      <c r="V229" s="101"/>
      <c r="W229" s="101"/>
      <c r="X229" s="101"/>
      <c r="Y229" s="101"/>
      <c r="Z229" s="101"/>
      <c r="AA229" s="101"/>
      <c r="AB229" s="101"/>
      <c r="AC229" s="101"/>
      <c r="AD229" s="101"/>
      <c r="AE229" s="101"/>
    </row>
    <row r="230" spans="18:31" s="35" customFormat="1" ht="15" hidden="1" customHeight="1" x14ac:dyDescent="0.2">
      <c r="R230" s="46"/>
      <c r="S230" s="41"/>
      <c r="T230" s="101"/>
      <c r="U230" s="101"/>
      <c r="V230" s="101"/>
      <c r="W230" s="101"/>
      <c r="X230" s="101"/>
      <c r="Y230" s="101"/>
      <c r="Z230" s="101"/>
      <c r="AA230" s="101"/>
      <c r="AB230" s="101"/>
      <c r="AC230" s="101"/>
      <c r="AD230" s="101"/>
      <c r="AE230" s="101"/>
    </row>
    <row r="231" spans="18:31" s="35" customFormat="1" ht="15" hidden="1" customHeight="1" x14ac:dyDescent="0.2">
      <c r="R231" s="46"/>
      <c r="S231" s="41"/>
      <c r="T231" s="101"/>
      <c r="U231" s="101"/>
      <c r="V231" s="101"/>
      <c r="W231" s="101"/>
      <c r="X231" s="101"/>
      <c r="Y231" s="101"/>
      <c r="Z231" s="101"/>
      <c r="AA231" s="101"/>
      <c r="AB231" s="101"/>
      <c r="AC231" s="101"/>
      <c r="AD231" s="101"/>
      <c r="AE231" s="101"/>
    </row>
    <row r="232" spans="18:31" s="35" customFormat="1" ht="15" hidden="1" customHeight="1" x14ac:dyDescent="0.2">
      <c r="R232" s="46"/>
      <c r="S232" s="41"/>
      <c r="T232" s="101"/>
      <c r="U232" s="101"/>
      <c r="V232" s="101"/>
      <c r="W232" s="101"/>
      <c r="X232" s="101"/>
      <c r="Y232" s="101"/>
      <c r="Z232" s="101"/>
      <c r="AA232" s="101"/>
      <c r="AB232" s="101"/>
      <c r="AC232" s="101"/>
      <c r="AD232" s="101"/>
      <c r="AE232" s="101"/>
    </row>
    <row r="233" spans="18:31" s="35" customFormat="1" ht="15" hidden="1" customHeight="1" x14ac:dyDescent="0.2">
      <c r="R233" s="46"/>
      <c r="S233" s="41"/>
      <c r="T233" s="101"/>
      <c r="U233" s="101"/>
      <c r="V233" s="101"/>
      <c r="W233" s="101"/>
      <c r="X233" s="101"/>
      <c r="Y233" s="101"/>
      <c r="Z233" s="101"/>
      <c r="AA233" s="101"/>
      <c r="AB233" s="101"/>
      <c r="AC233" s="101"/>
      <c r="AD233" s="101"/>
      <c r="AE233" s="101"/>
    </row>
    <row r="234" spans="18:31" s="35" customFormat="1" ht="15" hidden="1" customHeight="1" x14ac:dyDescent="0.2">
      <c r="R234" s="46"/>
      <c r="S234" s="41"/>
      <c r="T234" s="101"/>
      <c r="U234" s="101"/>
      <c r="V234" s="101"/>
      <c r="W234" s="101"/>
      <c r="X234" s="101"/>
      <c r="Y234" s="101"/>
      <c r="Z234" s="101"/>
      <c r="AA234" s="101"/>
      <c r="AB234" s="101"/>
      <c r="AC234" s="101"/>
      <c r="AD234" s="101"/>
      <c r="AE234" s="101"/>
    </row>
    <row r="235" spans="18:31" s="35" customFormat="1" ht="15" hidden="1" customHeight="1" x14ac:dyDescent="0.2">
      <c r="R235" s="46"/>
      <c r="S235" s="41"/>
      <c r="T235" s="101"/>
      <c r="U235" s="101"/>
      <c r="V235" s="101"/>
      <c r="W235" s="101"/>
      <c r="X235" s="101"/>
      <c r="Y235" s="101"/>
      <c r="Z235" s="101"/>
      <c r="AA235" s="101"/>
      <c r="AB235" s="101"/>
      <c r="AC235" s="101"/>
      <c r="AD235" s="101"/>
      <c r="AE235" s="101"/>
    </row>
    <row r="236" spans="18:31" s="35" customFormat="1" ht="15" hidden="1" customHeight="1" x14ac:dyDescent="0.2">
      <c r="R236" s="46"/>
      <c r="S236" s="41"/>
      <c r="T236" s="101"/>
      <c r="U236" s="101"/>
      <c r="V236" s="101"/>
      <c r="W236" s="101"/>
      <c r="X236" s="101"/>
      <c r="Y236" s="101"/>
      <c r="Z236" s="101"/>
      <c r="AA236" s="101"/>
      <c r="AB236" s="101"/>
      <c r="AC236" s="101"/>
      <c r="AD236" s="101"/>
      <c r="AE236" s="101"/>
    </row>
    <row r="237" spans="18:31" s="35" customFormat="1" ht="15" hidden="1" customHeight="1" x14ac:dyDescent="0.2">
      <c r="R237" s="46"/>
      <c r="S237" s="41"/>
      <c r="T237" s="101"/>
      <c r="U237" s="101"/>
      <c r="V237" s="101"/>
      <c r="W237" s="101"/>
      <c r="X237" s="101"/>
      <c r="Y237" s="101"/>
      <c r="Z237" s="101"/>
      <c r="AA237" s="101"/>
      <c r="AB237" s="101"/>
      <c r="AC237" s="101"/>
      <c r="AD237" s="101"/>
      <c r="AE237" s="101"/>
    </row>
    <row r="238" spans="18:31" s="35" customFormat="1" ht="15" hidden="1" customHeight="1" x14ac:dyDescent="0.2">
      <c r="R238" s="46"/>
      <c r="S238" s="41"/>
      <c r="T238" s="101"/>
      <c r="U238" s="101"/>
      <c r="V238" s="101"/>
      <c r="W238" s="101"/>
      <c r="X238" s="101"/>
      <c r="Y238" s="101"/>
      <c r="Z238" s="101"/>
      <c r="AA238" s="101"/>
      <c r="AB238" s="101"/>
      <c r="AC238" s="101"/>
      <c r="AD238" s="101"/>
      <c r="AE238" s="101"/>
    </row>
    <row r="239" spans="18:31" s="35" customFormat="1" ht="15" hidden="1" customHeight="1" x14ac:dyDescent="0.2">
      <c r="R239" s="46"/>
      <c r="S239" s="41"/>
      <c r="T239" s="101"/>
      <c r="U239" s="101"/>
      <c r="V239" s="101"/>
      <c r="W239" s="101"/>
      <c r="X239" s="101"/>
      <c r="Y239" s="101"/>
      <c r="Z239" s="101"/>
      <c r="AA239" s="101"/>
      <c r="AB239" s="101"/>
      <c r="AC239" s="101"/>
      <c r="AD239" s="101"/>
      <c r="AE239" s="101"/>
    </row>
    <row r="240" spans="18:31" s="35" customFormat="1" ht="15" hidden="1" customHeight="1" x14ac:dyDescent="0.2">
      <c r="R240" s="46"/>
      <c r="S240" s="41"/>
      <c r="T240" s="101"/>
      <c r="U240" s="101"/>
      <c r="V240" s="101"/>
      <c r="W240" s="101"/>
      <c r="X240" s="101"/>
      <c r="Y240" s="101"/>
      <c r="Z240" s="101"/>
      <c r="AA240" s="101"/>
      <c r="AB240" s="101"/>
      <c r="AC240" s="101"/>
      <c r="AD240" s="101"/>
      <c r="AE240" s="101"/>
    </row>
    <row r="241" s="35" customFormat="1" ht="14.25" hidden="1" customHeight="1" x14ac:dyDescent="0.2"/>
    <row r="242" s="35" customFormat="1" ht="14.25" hidden="1" customHeight="1" x14ac:dyDescent="0.2"/>
    <row r="243" s="35" customFormat="1" ht="14.25" hidden="1" customHeight="1" x14ac:dyDescent="0.2"/>
    <row r="244" s="35" customFormat="1" ht="14.25" hidden="1" customHeight="1" x14ac:dyDescent="0.2"/>
    <row r="245" s="35" customFormat="1" ht="14.25" hidden="1" customHeight="1" x14ac:dyDescent="0.2"/>
    <row r="246" s="35" customFormat="1" ht="14.25" hidden="1" customHeight="1" x14ac:dyDescent="0.2"/>
    <row r="247" s="35" customFormat="1" ht="14.25" hidden="1" customHeight="1" x14ac:dyDescent="0.2"/>
    <row r="248" s="35" customFormat="1" ht="14.25" hidden="1" customHeight="1" x14ac:dyDescent="0.2"/>
    <row r="249" s="35" customFormat="1" ht="14.25" hidden="1" customHeight="1" x14ac:dyDescent="0.2"/>
    <row r="250" s="35" customFormat="1" ht="14.25" hidden="1" customHeight="1" x14ac:dyDescent="0.2"/>
    <row r="251" s="35" customFormat="1" ht="14.25" hidden="1" customHeight="1" x14ac:dyDescent="0.2"/>
    <row r="252" s="35" customFormat="1" ht="14.25" hidden="1" customHeight="1" x14ac:dyDescent="0.2"/>
    <row r="253" s="35" customFormat="1" ht="14.25" hidden="1" customHeight="1" x14ac:dyDescent="0.2"/>
    <row r="254" s="35" customFormat="1" ht="14.25" hidden="1" customHeight="1" x14ac:dyDescent="0.2"/>
    <row r="255" s="35" customFormat="1" ht="14.25" hidden="1" customHeight="1" x14ac:dyDescent="0.2"/>
    <row r="256" s="35" customFormat="1" ht="14.25" hidden="1" customHeight="1" x14ac:dyDescent="0.2"/>
    <row r="257" s="35" customFormat="1" ht="14.25" hidden="1" customHeight="1" x14ac:dyDescent="0.2"/>
    <row r="258" s="35" customFormat="1" ht="14.25" hidden="1" customHeight="1" x14ac:dyDescent="0.2"/>
    <row r="259" s="35" customFormat="1" ht="14.25" hidden="1" customHeight="1" x14ac:dyDescent="0.2"/>
    <row r="260" s="35" customFormat="1" ht="14.25" hidden="1" customHeight="1" x14ac:dyDescent="0.2"/>
    <row r="261" s="35" customFormat="1" ht="14.25" hidden="1" customHeight="1" x14ac:dyDescent="0.2"/>
    <row r="262" s="35" customFormat="1" ht="14.25" hidden="1" customHeight="1" x14ac:dyDescent="0.2"/>
    <row r="263" s="35" customFormat="1" ht="14.25" hidden="1" customHeight="1" x14ac:dyDescent="0.2"/>
    <row r="264" s="35" customFormat="1" ht="14.25" hidden="1" customHeight="1" x14ac:dyDescent="0.2"/>
    <row r="265" s="35" customFormat="1" ht="14.25" hidden="1" customHeight="1" x14ac:dyDescent="0.2"/>
    <row r="266" s="35" customFormat="1" ht="14.25" hidden="1" customHeight="1" x14ac:dyDescent="0.2"/>
    <row r="267" s="35" customFormat="1" ht="14.25" hidden="1" customHeight="1" x14ac:dyDescent="0.2"/>
    <row r="268" s="35" customFormat="1" ht="14.25" hidden="1" customHeight="1" x14ac:dyDescent="0.2"/>
    <row r="269" s="35" customFormat="1" ht="14.25" hidden="1" customHeight="1" x14ac:dyDescent="0.2"/>
    <row r="270" s="35" customFormat="1" ht="14.25" hidden="1" customHeight="1" x14ac:dyDescent="0.2"/>
    <row r="271" s="35" customFormat="1" ht="14.25" hidden="1" customHeight="1" x14ac:dyDescent="0.2"/>
    <row r="272" s="35" customFormat="1" ht="14.25" hidden="1" customHeight="1" x14ac:dyDescent="0.2"/>
    <row r="273" s="35" customFormat="1" ht="14.25" hidden="1" customHeight="1" x14ac:dyDescent="0.2"/>
    <row r="274" s="97" customFormat="1" ht="14.25" hidden="1" customHeight="1" x14ac:dyDescent="0.2"/>
    <row r="275" s="97" customFormat="1" ht="14.25" hidden="1" customHeight="1" x14ac:dyDescent="0.2"/>
    <row r="276" s="97" customFormat="1" ht="14.25" hidden="1" customHeight="1" x14ac:dyDescent="0.2"/>
    <row r="277" s="97" customFormat="1" ht="14.25" hidden="1" customHeight="1" x14ac:dyDescent="0.2"/>
    <row r="278" s="97" customFormat="1" ht="14.25" hidden="1" customHeight="1" x14ac:dyDescent="0.2"/>
    <row r="279" s="97" customFormat="1" ht="14.25" hidden="1" customHeight="1" x14ac:dyDescent="0.2"/>
    <row r="280" s="97" customFormat="1" ht="14.25" hidden="1" customHeight="1" x14ac:dyDescent="0.2"/>
    <row r="281" s="97" customFormat="1" ht="14.25" hidden="1" customHeight="1" x14ac:dyDescent="0.2"/>
    <row r="282" s="97" customFormat="1" ht="14.25" hidden="1" customHeight="1" x14ac:dyDescent="0.2"/>
    <row r="283" s="97" customFormat="1" ht="14.25" hidden="1" customHeight="1" x14ac:dyDescent="0.2"/>
    <row r="284" s="97" customFormat="1" ht="14.25" hidden="1" customHeight="1" x14ac:dyDescent="0.2"/>
    <row r="285" s="97" customFormat="1" ht="14.25" hidden="1" customHeight="1" x14ac:dyDescent="0.2"/>
    <row r="286" s="97" customFormat="1" ht="14.25" hidden="1" customHeight="1" x14ac:dyDescent="0.2"/>
    <row r="287" s="97" customFormat="1" ht="14.25" hidden="1" customHeight="1" x14ac:dyDescent="0.2"/>
    <row r="288" s="97" customFormat="1" ht="14.25" hidden="1" customHeight="1" x14ac:dyDescent="0.2"/>
    <row r="289" s="97" customFormat="1" ht="14.25" hidden="1" customHeight="1" x14ac:dyDescent="0.2"/>
    <row r="290" s="97" customFormat="1" ht="14.25" hidden="1" customHeight="1" x14ac:dyDescent="0.2"/>
    <row r="291" s="97" customFormat="1" ht="14.25" hidden="1" customHeight="1" x14ac:dyDescent="0.2"/>
    <row r="292" s="97" customFormat="1" ht="14.25" hidden="1" customHeight="1" x14ac:dyDescent="0.2"/>
    <row r="293" s="97" customFormat="1" ht="14.25" hidden="1" customHeight="1" x14ac:dyDescent="0.2"/>
    <row r="294" s="97" customFormat="1" ht="14.25" hidden="1" customHeight="1" x14ac:dyDescent="0.2"/>
    <row r="295" s="97" customFormat="1" ht="14.25" hidden="1" customHeight="1" x14ac:dyDescent="0.2"/>
    <row r="296" s="97" customFormat="1" ht="14.25" hidden="1" customHeight="1" x14ac:dyDescent="0.2"/>
    <row r="297" s="97" customFormat="1" ht="14.25" hidden="1" customHeight="1" x14ac:dyDescent="0.2"/>
    <row r="298" s="97" customFormat="1" ht="14.25" hidden="1" customHeight="1" x14ac:dyDescent="0.2"/>
    <row r="299" s="97" customFormat="1" ht="14.25" hidden="1" customHeight="1" x14ac:dyDescent="0.2"/>
    <row r="300" s="97" customFormat="1" ht="14.25" hidden="1" customHeight="1" x14ac:dyDescent="0.2"/>
    <row r="301" s="97" customFormat="1" ht="14.25" hidden="1" customHeight="1" x14ac:dyDescent="0.2"/>
    <row r="302" s="97" customFormat="1" ht="14.25" hidden="1" customHeight="1" x14ac:dyDescent="0.2"/>
    <row r="303" s="97" customFormat="1" ht="14.25" hidden="1" customHeight="1" x14ac:dyDescent="0.2"/>
    <row r="304" s="97" customFormat="1" ht="14.25" hidden="1" customHeight="1" x14ac:dyDescent="0.2"/>
    <row r="305" s="97" customFormat="1" ht="14.25" hidden="1" customHeight="1" x14ac:dyDescent="0.2"/>
    <row r="306" s="97" customFormat="1" ht="14.25" hidden="1" customHeight="1" x14ac:dyDescent="0.2"/>
    <row r="307" s="97" customFormat="1" ht="14.25" hidden="1" customHeight="1" x14ac:dyDescent="0.2"/>
    <row r="308" s="97" customFormat="1" ht="14.25" hidden="1" customHeight="1" x14ac:dyDescent="0.2"/>
    <row r="309" s="97" customFormat="1" ht="14.25" hidden="1" customHeight="1" x14ac:dyDescent="0.2"/>
    <row r="310" s="97" customFormat="1" ht="14.25" hidden="1" customHeight="1" x14ac:dyDescent="0.2"/>
    <row r="311" s="97" customFormat="1" ht="14.25" hidden="1" customHeight="1" x14ac:dyDescent="0.2"/>
    <row r="312" s="97" customFormat="1" ht="14.25" hidden="1" customHeight="1" x14ac:dyDescent="0.2"/>
    <row r="313" s="97" customFormat="1" ht="14.25" hidden="1" customHeight="1" x14ac:dyDescent="0.2"/>
    <row r="314" s="97" customFormat="1" ht="14.25" hidden="1" customHeight="1" x14ac:dyDescent="0.2"/>
    <row r="315" s="97" customFormat="1" ht="14.25" hidden="1" customHeight="1" x14ac:dyDescent="0.2"/>
    <row r="316" s="97" customFormat="1" ht="14.25" hidden="1" customHeight="1" x14ac:dyDescent="0.2"/>
    <row r="317" s="97" customFormat="1" ht="14.25" hidden="1" customHeight="1" x14ac:dyDescent="0.2"/>
    <row r="318" s="97" customFormat="1" ht="14.25" hidden="1" customHeight="1" x14ac:dyDescent="0.2"/>
    <row r="319" s="97" customFormat="1" ht="14.25" hidden="1" customHeight="1" x14ac:dyDescent="0.2"/>
    <row r="320" s="97" customFormat="1" ht="14.25" hidden="1" customHeight="1" x14ac:dyDescent="0.2"/>
    <row r="321" s="97" customFormat="1" ht="14.25" hidden="1" customHeight="1" x14ac:dyDescent="0.2"/>
    <row r="322" s="97" customFormat="1" ht="14.25" hidden="1" customHeight="1" x14ac:dyDescent="0.2"/>
    <row r="323" s="97" customFormat="1" ht="14.25" hidden="1" customHeight="1" x14ac:dyDescent="0.2"/>
    <row r="324" s="97" customFormat="1" ht="14.25" hidden="1" customHeight="1" x14ac:dyDescent="0.2"/>
    <row r="325" s="97" customFormat="1" ht="14.25" hidden="1" customHeight="1" x14ac:dyDescent="0.2"/>
    <row r="326" s="97" customFormat="1" ht="14.25" hidden="1" customHeight="1" x14ac:dyDescent="0.2"/>
    <row r="327" s="97" customFormat="1" ht="14.25" hidden="1" customHeight="1" x14ac:dyDescent="0.2"/>
    <row r="328" s="97" customFormat="1" ht="14.25" hidden="1" customHeight="1" x14ac:dyDescent="0.2"/>
    <row r="329" s="97" customFormat="1" ht="14.25" hidden="1" customHeight="1" x14ac:dyDescent="0.2"/>
    <row r="330" s="97" customFormat="1" ht="14.25" hidden="1" customHeight="1" x14ac:dyDescent="0.2"/>
    <row r="331" s="97" customFormat="1" ht="14.25" hidden="1" customHeight="1" x14ac:dyDescent="0.2"/>
    <row r="332" s="97" customFormat="1" ht="14.25" hidden="1" customHeight="1" x14ac:dyDescent="0.2"/>
    <row r="333" s="97" customFormat="1" ht="14.25" hidden="1" customHeight="1" x14ac:dyDescent="0.2"/>
    <row r="334" s="97" customFormat="1" ht="14.25" hidden="1" customHeight="1" x14ac:dyDescent="0.2"/>
    <row r="335" s="97" customFormat="1" ht="14.25" hidden="1" customHeight="1" x14ac:dyDescent="0.2"/>
    <row r="336" s="97" customFormat="1" ht="14.25" hidden="1" customHeight="1" x14ac:dyDescent="0.2"/>
    <row r="337" s="97" customFormat="1" ht="14.25" hidden="1" customHeight="1" x14ac:dyDescent="0.2"/>
    <row r="338" s="97" customFormat="1" ht="14.25" hidden="1" customHeight="1" x14ac:dyDescent="0.2"/>
    <row r="339" s="97" customFormat="1" ht="14.25" hidden="1" customHeight="1" x14ac:dyDescent="0.2"/>
    <row r="340" s="97" customFormat="1" ht="14.25" hidden="1" customHeight="1" x14ac:dyDescent="0.2"/>
    <row r="341" s="97" customFormat="1" ht="14.25" hidden="1" customHeight="1" x14ac:dyDescent="0.2"/>
    <row r="342" s="97" customFormat="1" ht="14.25" hidden="1" customHeight="1" x14ac:dyDescent="0.2"/>
    <row r="343" s="97" customFormat="1" ht="14.25" hidden="1" customHeight="1" x14ac:dyDescent="0.2"/>
    <row r="344" s="97" customFormat="1" ht="14.25" hidden="1" customHeight="1" x14ac:dyDescent="0.2"/>
    <row r="345" s="97" customFormat="1" ht="14.25" hidden="1" customHeight="1" x14ac:dyDescent="0.2"/>
    <row r="346" s="97" customFormat="1" ht="14.25" hidden="1" customHeight="1" x14ac:dyDescent="0.2"/>
    <row r="347" s="97" customFormat="1" ht="14.25" hidden="1" customHeight="1" x14ac:dyDescent="0.2"/>
    <row r="348" s="97" customFormat="1" ht="14.25" hidden="1" customHeight="1" x14ac:dyDescent="0.2"/>
    <row r="349" s="97" customFormat="1" ht="14.25" hidden="1" customHeight="1" x14ac:dyDescent="0.2"/>
    <row r="350" s="97" customFormat="1" ht="14.25" hidden="1" customHeight="1" x14ac:dyDescent="0.2"/>
    <row r="351" s="97" customFormat="1" ht="14.25" hidden="1" customHeight="1" x14ac:dyDescent="0.2"/>
    <row r="352" s="97" customFormat="1" ht="14.25" hidden="1" customHeight="1" x14ac:dyDescent="0.2"/>
    <row r="353" s="97" customFormat="1" ht="14.25" hidden="1" customHeight="1" x14ac:dyDescent="0.2"/>
    <row r="354" s="97" customFormat="1" ht="14.25" hidden="1" customHeight="1" x14ac:dyDescent="0.2"/>
    <row r="355" s="97" customFormat="1" ht="14.25" hidden="1" customHeight="1" x14ac:dyDescent="0.2"/>
    <row r="356" s="97" customFormat="1" ht="14.25" hidden="1" customHeight="1" x14ac:dyDescent="0.2"/>
    <row r="357" s="97" customFormat="1" ht="14.25" hidden="1" customHeight="1" x14ac:dyDescent="0.2"/>
    <row r="358" s="97" customFormat="1" ht="14.25" hidden="1" customHeight="1" x14ac:dyDescent="0.2"/>
    <row r="359" s="97" customFormat="1" ht="14.25" hidden="1" customHeight="1" x14ac:dyDescent="0.2"/>
    <row r="360" s="97" customFormat="1" ht="14.25" hidden="1" customHeight="1" x14ac:dyDescent="0.2"/>
    <row r="361" s="97" customFormat="1" ht="14.25" hidden="1" customHeight="1" x14ac:dyDescent="0.2"/>
    <row r="362" s="97" customFormat="1" ht="14.25" hidden="1" customHeight="1" x14ac:dyDescent="0.2"/>
    <row r="363" s="97" customFormat="1" ht="14.25" hidden="1" customHeight="1" x14ac:dyDescent="0.2"/>
    <row r="364" s="97" customFormat="1" ht="14.25" hidden="1" customHeight="1" x14ac:dyDescent="0.2"/>
    <row r="365" s="97" customFormat="1" ht="14.25" hidden="1" customHeight="1" x14ac:dyDescent="0.2"/>
    <row r="366" s="97" customFormat="1" ht="14.25" hidden="1" customHeight="1" x14ac:dyDescent="0.2"/>
    <row r="367" s="97" customFormat="1" ht="14.25" hidden="1" customHeight="1" x14ac:dyDescent="0.2"/>
    <row r="368" s="97" customFormat="1" ht="14.25" hidden="1" customHeight="1" x14ac:dyDescent="0.2"/>
    <row r="369" s="97" customFormat="1" ht="14.25" hidden="1" customHeight="1" x14ac:dyDescent="0.2"/>
    <row r="370" s="97" customFormat="1" ht="14.25" hidden="1" customHeight="1" x14ac:dyDescent="0.2"/>
    <row r="371" s="97" customFormat="1" ht="14.25" hidden="1" customHeight="1" x14ac:dyDescent="0.2"/>
    <row r="372" s="97" customFormat="1" ht="14.25" hidden="1" customHeight="1" x14ac:dyDescent="0.2"/>
    <row r="373" s="97" customFormat="1" ht="14.25" hidden="1" customHeight="1" x14ac:dyDescent="0.2"/>
    <row r="374" s="97" customFormat="1" ht="14.25" hidden="1" customHeight="1" x14ac:dyDescent="0.2"/>
    <row r="375" s="97" customFormat="1" ht="14.25" hidden="1" customHeight="1" x14ac:dyDescent="0.2"/>
    <row r="376" s="97" customFormat="1" ht="14.25" hidden="1" customHeight="1" x14ac:dyDescent="0.2"/>
    <row r="377" s="97" customFormat="1" ht="14.25" hidden="1" customHeight="1" x14ac:dyDescent="0.2"/>
    <row r="378" s="97" customFormat="1" ht="14.25" hidden="1" customHeight="1" x14ac:dyDescent="0.2"/>
    <row r="379" s="97" customFormat="1" ht="14.25" hidden="1" customHeight="1" x14ac:dyDescent="0.2"/>
    <row r="380" s="97" customFormat="1" ht="14.25" hidden="1" customHeight="1" x14ac:dyDescent="0.2"/>
    <row r="381" s="97" customFormat="1" ht="14.25" hidden="1" customHeight="1" x14ac:dyDescent="0.2"/>
    <row r="382" s="97" customFormat="1" ht="14.25" hidden="1" customHeight="1" x14ac:dyDescent="0.2"/>
    <row r="383" s="97" customFormat="1" ht="14.25" hidden="1" customHeight="1" x14ac:dyDescent="0.2"/>
    <row r="384" s="97" customFormat="1" ht="14.25" hidden="1" customHeight="1" x14ac:dyDescent="0.2"/>
    <row r="385" s="97" customFormat="1" ht="14.25" hidden="1" customHeight="1" x14ac:dyDescent="0.2"/>
    <row r="386" s="97" customFormat="1" ht="14.25" hidden="1" customHeight="1" x14ac:dyDescent="0.2"/>
    <row r="387" s="97" customFormat="1" ht="14.25" hidden="1" customHeight="1" x14ac:dyDescent="0.2"/>
    <row r="388" s="97" customFormat="1" ht="14.25" hidden="1" customHeight="1" x14ac:dyDescent="0.2"/>
    <row r="389" s="97" customFormat="1" ht="14.25" hidden="1" customHeight="1" x14ac:dyDescent="0.2"/>
    <row r="390" s="97" customFormat="1" ht="14.25" hidden="1" customHeight="1" x14ac:dyDescent="0.2"/>
    <row r="391" s="97" customFormat="1" ht="14.25" hidden="1" customHeight="1" x14ac:dyDescent="0.2"/>
    <row r="392" s="97" customFormat="1" ht="14.25" hidden="1" customHeight="1" x14ac:dyDescent="0.2"/>
    <row r="393" s="97" customFormat="1" ht="14.25" hidden="1" customHeight="1" x14ac:dyDescent="0.2"/>
    <row r="394" s="97" customFormat="1" ht="14.25" hidden="1" customHeight="1" x14ac:dyDescent="0.2"/>
    <row r="395" s="97" customFormat="1" ht="14.25" hidden="1" customHeight="1" x14ac:dyDescent="0.2"/>
    <row r="396" s="97" customFormat="1" ht="14.25" hidden="1" customHeight="1" x14ac:dyDescent="0.2"/>
    <row r="397" s="97" customFormat="1" ht="14.25" hidden="1" customHeight="1" x14ac:dyDescent="0.2"/>
    <row r="398" s="97" customFormat="1" ht="14.25" hidden="1" customHeight="1" x14ac:dyDescent="0.2"/>
    <row r="399" s="97" customFormat="1" ht="14.25" hidden="1" customHeight="1" x14ac:dyDescent="0.2"/>
    <row r="400" s="97" customFormat="1" ht="14.25" hidden="1" customHeight="1" x14ac:dyDescent="0.2"/>
    <row r="401" s="97" customFormat="1" ht="14.25" hidden="1" customHeight="1" x14ac:dyDescent="0.2"/>
    <row r="402" s="97" customFormat="1" ht="14.25" hidden="1" customHeight="1" x14ac:dyDescent="0.2"/>
    <row r="403" s="97" customFormat="1" ht="14.25" hidden="1" customHeight="1" x14ac:dyDescent="0.2"/>
    <row r="404" s="97" customFormat="1" ht="14.25" hidden="1" customHeight="1" x14ac:dyDescent="0.2"/>
    <row r="405" s="97" customFormat="1" ht="14.25" hidden="1" customHeight="1" x14ac:dyDescent="0.2"/>
    <row r="406" s="97" customFormat="1" ht="14.25" hidden="1" customHeight="1" x14ac:dyDescent="0.2"/>
    <row r="407" s="97" customFormat="1" ht="14.25" hidden="1" customHeight="1" x14ac:dyDescent="0.2"/>
    <row r="408" s="97" customFormat="1" ht="14.25" hidden="1" customHeight="1" x14ac:dyDescent="0.2"/>
    <row r="409" s="97" customFormat="1" ht="14.25" hidden="1" customHeight="1" x14ac:dyDescent="0.2"/>
    <row r="410" s="97" customFormat="1" ht="14.25" hidden="1" customHeight="1" x14ac:dyDescent="0.2"/>
    <row r="411" s="97" customFormat="1" ht="14.25" hidden="1" customHeight="1" x14ac:dyDescent="0.2"/>
    <row r="412" s="97" customFormat="1" ht="14.25" hidden="1" customHeight="1" x14ac:dyDescent="0.2"/>
    <row r="413" s="97" customFormat="1" ht="14.25" hidden="1" customHeight="1" x14ac:dyDescent="0.2"/>
    <row r="414" s="97" customFormat="1" ht="14.25" hidden="1" customHeight="1" x14ac:dyDescent="0.2"/>
    <row r="415" s="97" customFormat="1" ht="14.25" hidden="1" customHeight="1" x14ac:dyDescent="0.2"/>
    <row r="416" s="97" customFormat="1" ht="14.25" hidden="1" customHeight="1" x14ac:dyDescent="0.2"/>
    <row r="417" s="97" customFormat="1" ht="14.25" hidden="1" customHeight="1" x14ac:dyDescent="0.2"/>
    <row r="418" s="97" customFormat="1" ht="14.25" hidden="1" customHeight="1" x14ac:dyDescent="0.2"/>
    <row r="419" s="97" customFormat="1" ht="14.25" hidden="1" customHeight="1" x14ac:dyDescent="0.2"/>
    <row r="420" s="97" customFormat="1" ht="14.25" hidden="1" customHeight="1" x14ac:dyDescent="0.2"/>
    <row r="421" s="97" customFormat="1" ht="14.25" hidden="1" customHeight="1" x14ac:dyDescent="0.2"/>
    <row r="422" s="97" customFormat="1" ht="14.25" hidden="1" customHeight="1" x14ac:dyDescent="0.2"/>
    <row r="423" s="97" customFormat="1" ht="14.25" hidden="1" customHeight="1" x14ac:dyDescent="0.2"/>
    <row r="424" s="97" customFormat="1" ht="14.25" hidden="1" customHeight="1" x14ac:dyDescent="0.2"/>
    <row r="425" s="97" customFormat="1" ht="14.25" hidden="1" customHeight="1" x14ac:dyDescent="0.2"/>
    <row r="426" s="97" customFormat="1" ht="14.25" hidden="1" customHeight="1" x14ac:dyDescent="0.2"/>
    <row r="427" s="97" customFormat="1" ht="14.25" hidden="1" customHeight="1" x14ac:dyDescent="0.2"/>
    <row r="428" s="97" customFormat="1" ht="14.25" hidden="1" customHeight="1" x14ac:dyDescent="0.2"/>
    <row r="429" s="97" customFormat="1" ht="14.25" hidden="1" customHeight="1" x14ac:dyDescent="0.2"/>
    <row r="430" s="97" customFormat="1" ht="14.25" hidden="1" customHeight="1" x14ac:dyDescent="0.2"/>
    <row r="431" s="97" customFormat="1" ht="14.25" hidden="1" customHeight="1" x14ac:dyDescent="0.2"/>
    <row r="432" s="97" customFormat="1" ht="14.25" hidden="1" customHeight="1" x14ac:dyDescent="0.2"/>
    <row r="433" s="97" customFormat="1" ht="14.25" hidden="1" customHeight="1" x14ac:dyDescent="0.2"/>
    <row r="434" s="97" customFormat="1" ht="14.25" hidden="1" customHeight="1" x14ac:dyDescent="0.2"/>
    <row r="435" s="97" customFormat="1" ht="14.25" hidden="1" customHeight="1" x14ac:dyDescent="0.2"/>
    <row r="436" s="97" customFormat="1" ht="14.25" hidden="1" customHeight="1" x14ac:dyDescent="0.2"/>
    <row r="437" s="97" customFormat="1" ht="14.25" hidden="1" customHeight="1" x14ac:dyDescent="0.2"/>
    <row r="438" s="97" customFormat="1" ht="14.25" hidden="1" customHeight="1" x14ac:dyDescent="0.2"/>
    <row r="439" s="97" customFormat="1" ht="14.25" hidden="1" customHeight="1" x14ac:dyDescent="0.2"/>
    <row r="440" s="97" customFormat="1" ht="14.25" hidden="1" customHeight="1" x14ac:dyDescent="0.2"/>
    <row r="441" s="97" customFormat="1" ht="14.25" hidden="1" customHeight="1" x14ac:dyDescent="0.2"/>
    <row r="442" s="97" customFormat="1" ht="14.25" hidden="1" customHeight="1" x14ac:dyDescent="0.2"/>
    <row r="443" s="97" customFormat="1" ht="14.25" hidden="1" customHeight="1" x14ac:dyDescent="0.2"/>
    <row r="444" s="97" customFormat="1" ht="14.25" hidden="1" customHeight="1" x14ac:dyDescent="0.2"/>
    <row r="445" s="97" customFormat="1" ht="14.25" hidden="1" customHeight="1" x14ac:dyDescent="0.2"/>
    <row r="446" s="97" customFormat="1" ht="14.25" hidden="1" customHeight="1" x14ac:dyDescent="0.2"/>
    <row r="447" s="97" customFormat="1" ht="14.25" hidden="1" customHeight="1" x14ac:dyDescent="0.2"/>
    <row r="448" s="97" customFormat="1" ht="14.25" hidden="1" customHeight="1" x14ac:dyDescent="0.2"/>
    <row r="449" s="97" customFormat="1" ht="14.25" hidden="1" customHeight="1" x14ac:dyDescent="0.2"/>
    <row r="450" s="97" customFormat="1" ht="14.25" hidden="1" customHeight="1" x14ac:dyDescent="0.2"/>
    <row r="451" s="97" customFormat="1" ht="14.25" hidden="1" customHeight="1" x14ac:dyDescent="0.2"/>
    <row r="452" s="97" customFormat="1" ht="14.25" hidden="1" customHeight="1" x14ac:dyDescent="0.2"/>
    <row r="453" s="97" customFormat="1" ht="14.25" hidden="1" customHeight="1" x14ac:dyDescent="0.2"/>
    <row r="454" s="97" customFormat="1" ht="14.25" hidden="1" customHeight="1" x14ac:dyDescent="0.2"/>
    <row r="455" s="97" customFormat="1" ht="14.25" hidden="1" customHeight="1" x14ac:dyDescent="0.2"/>
    <row r="456" s="97" customFormat="1" ht="14.25" hidden="1" customHeight="1" x14ac:dyDescent="0.2"/>
    <row r="457" s="97" customFormat="1" ht="14.25" hidden="1" customHeight="1" x14ac:dyDescent="0.2"/>
    <row r="458" s="97" customFormat="1" ht="14.25" hidden="1" customHeight="1" x14ac:dyDescent="0.2"/>
    <row r="459" s="97" customFormat="1" ht="14.25" hidden="1" customHeight="1" x14ac:dyDescent="0.2"/>
    <row r="460" s="97" customFormat="1" ht="14.25" hidden="1" customHeight="1" x14ac:dyDescent="0.2"/>
    <row r="461" s="97" customFormat="1" ht="14.25" hidden="1" customHeight="1" x14ac:dyDescent="0.2"/>
    <row r="462" s="97" customFormat="1" ht="14.25" hidden="1" customHeight="1" x14ac:dyDescent="0.2"/>
    <row r="463" s="97" customFormat="1" ht="14.25" hidden="1" customHeight="1" x14ac:dyDescent="0.2"/>
    <row r="464" s="97" customFormat="1" ht="14.25" hidden="1" customHeight="1" x14ac:dyDescent="0.2"/>
    <row r="465" s="97" customFormat="1" ht="14.25" hidden="1" customHeight="1" x14ac:dyDescent="0.2"/>
    <row r="466" s="97" customFormat="1" ht="14.25" hidden="1" customHeight="1" x14ac:dyDescent="0.2"/>
    <row r="467" s="97" customFormat="1" ht="14.25" hidden="1" customHeight="1" x14ac:dyDescent="0.2"/>
    <row r="468" s="97" customFormat="1" ht="14.25" hidden="1" customHeight="1" x14ac:dyDescent="0.2"/>
    <row r="469" s="97" customFormat="1" ht="14.25" hidden="1" customHeight="1" x14ac:dyDescent="0.2"/>
    <row r="470" s="97" customFormat="1" ht="14.25" hidden="1" customHeight="1" x14ac:dyDescent="0.2"/>
    <row r="471" s="97" customFormat="1" ht="14.25" hidden="1" customHeight="1" x14ac:dyDescent="0.2"/>
    <row r="472" s="97" customFormat="1" ht="14.25" hidden="1" customHeight="1" x14ac:dyDescent="0.2"/>
    <row r="473" s="97" customFormat="1" ht="14.25" hidden="1" customHeight="1" x14ac:dyDescent="0.2"/>
    <row r="474" s="97" customFormat="1" ht="14.25" hidden="1" customHeight="1" x14ac:dyDescent="0.2"/>
    <row r="475" s="97" customFormat="1" ht="14.25" hidden="1" customHeight="1" x14ac:dyDescent="0.2"/>
    <row r="476" s="97" customFormat="1" ht="14.25" hidden="1" customHeight="1" x14ac:dyDescent="0.2"/>
    <row r="477" s="97" customFormat="1" ht="14.25" hidden="1" customHeight="1" x14ac:dyDescent="0.2"/>
    <row r="478" s="97" customFormat="1" ht="14.25" hidden="1" customHeight="1" x14ac:dyDescent="0.2"/>
    <row r="479" s="97" customFormat="1" ht="14.25" hidden="1" customHeight="1" x14ac:dyDescent="0.2"/>
    <row r="480" s="97" customFormat="1" ht="14.25" hidden="1" customHeight="1" x14ac:dyDescent="0.2"/>
    <row r="481" s="97" customFormat="1" ht="14.25" hidden="1" customHeight="1" x14ac:dyDescent="0.2"/>
    <row r="482" s="97" customFormat="1" ht="14.25" hidden="1" customHeight="1" x14ac:dyDescent="0.2"/>
    <row r="483" s="97" customFormat="1" ht="14.25" hidden="1" customHeight="1" x14ac:dyDescent="0.2"/>
    <row r="484" s="97" customFormat="1" ht="14.25" hidden="1" customHeight="1" x14ac:dyDescent="0.2"/>
    <row r="485" s="97" customFormat="1" ht="14.25" hidden="1" customHeight="1" x14ac:dyDescent="0.2"/>
    <row r="486" s="97" customFormat="1" ht="14.25" hidden="1" customHeight="1" x14ac:dyDescent="0.2"/>
    <row r="487" s="97" customFormat="1" ht="14.25" hidden="1" customHeight="1" x14ac:dyDescent="0.2"/>
    <row r="488" s="97" customFormat="1" ht="14.25" hidden="1" customHeight="1" x14ac:dyDescent="0.2"/>
    <row r="489" s="97" customFormat="1" ht="14.25" hidden="1" customHeight="1" x14ac:dyDescent="0.2"/>
    <row r="490" s="97" customFormat="1" ht="14.25" hidden="1" customHeight="1" x14ac:dyDescent="0.2"/>
    <row r="491" s="97" customFormat="1" ht="14.25" hidden="1" customHeight="1" x14ac:dyDescent="0.2"/>
    <row r="492" s="97" customFormat="1" ht="14.25" hidden="1" customHeight="1" x14ac:dyDescent="0.2"/>
    <row r="493" s="97" customFormat="1" ht="14.25" hidden="1" customHeight="1" x14ac:dyDescent="0.2"/>
    <row r="494" s="97" customFormat="1" ht="14.25" hidden="1" customHeight="1" x14ac:dyDescent="0.2"/>
    <row r="495" s="97" customFormat="1" ht="14.25" hidden="1" customHeight="1" x14ac:dyDescent="0.2"/>
    <row r="496" s="97" customFormat="1" ht="14.25" hidden="1" customHeight="1" x14ac:dyDescent="0.2"/>
    <row r="497" s="97" customFormat="1" ht="14.25" hidden="1" customHeight="1" x14ac:dyDescent="0.2"/>
    <row r="498" s="97" customFormat="1" ht="14.25" hidden="1" customHeight="1" x14ac:dyDescent="0.2"/>
    <row r="499" s="97" customFormat="1" ht="14.25" hidden="1" customHeight="1" x14ac:dyDescent="0.2"/>
    <row r="500" s="97" customFormat="1" ht="14.25" hidden="1" customHeight="1" x14ac:dyDescent="0.2"/>
    <row r="501" s="97" customFormat="1" ht="14.25" hidden="1" customHeight="1" x14ac:dyDescent="0.2"/>
    <row r="502" s="97" customFormat="1" ht="14.25" hidden="1" customHeight="1" x14ac:dyDescent="0.2"/>
    <row r="503" s="97" customFormat="1" ht="14.25" hidden="1" customHeight="1" x14ac:dyDescent="0.2"/>
    <row r="504" s="97" customFormat="1" ht="14.25" hidden="1" customHeight="1" x14ac:dyDescent="0.2"/>
    <row r="505" s="97" customFormat="1" ht="14.25" hidden="1" customHeight="1" x14ac:dyDescent="0.2"/>
    <row r="506" s="97" customFormat="1" ht="14.25" hidden="1" customHeight="1" x14ac:dyDescent="0.2"/>
    <row r="507" s="97" customFormat="1" ht="14.25" hidden="1" customHeight="1" x14ac:dyDescent="0.2"/>
    <row r="508" s="97" customFormat="1" ht="14.25" hidden="1" customHeight="1" x14ac:dyDescent="0.2"/>
    <row r="509" s="97" customFormat="1" ht="14.25" hidden="1" customHeight="1" x14ac:dyDescent="0.2"/>
    <row r="510" s="97" customFormat="1" ht="14.25" hidden="1" customHeight="1" x14ac:dyDescent="0.2"/>
    <row r="511" s="97" customFormat="1" ht="14.25" hidden="1" customHeight="1" x14ac:dyDescent="0.2"/>
    <row r="512" s="97" customFormat="1" ht="14.25" hidden="1" customHeight="1" x14ac:dyDescent="0.2"/>
    <row r="513" s="97" customFormat="1" ht="14.25" hidden="1" customHeight="1" x14ac:dyDescent="0.2"/>
    <row r="514" s="97" customFormat="1" ht="14.25" hidden="1" customHeight="1" x14ac:dyDescent="0.2"/>
    <row r="515" s="97" customFormat="1" ht="14.25" hidden="1" customHeight="1" x14ac:dyDescent="0.2"/>
    <row r="516" s="97" customFormat="1" ht="14.25" hidden="1" customHeight="1" x14ac:dyDescent="0.2"/>
    <row r="517" s="97" customFormat="1" ht="14.25" hidden="1" customHeight="1" x14ac:dyDescent="0.2"/>
    <row r="518" s="97" customFormat="1" ht="14.25" hidden="1" customHeight="1" x14ac:dyDescent="0.2"/>
    <row r="519" s="97" customFormat="1" ht="14.25" hidden="1" customHeight="1" x14ac:dyDescent="0.2"/>
    <row r="520" s="97" customFormat="1" ht="14.25" hidden="1" customHeight="1" x14ac:dyDescent="0.2"/>
    <row r="521" s="97" customFormat="1" ht="14.25" hidden="1" customHeight="1" x14ac:dyDescent="0.2"/>
    <row r="522" s="97" customFormat="1" ht="14.25" hidden="1" customHeight="1" x14ac:dyDescent="0.2"/>
    <row r="523" s="97" customFormat="1" ht="14.25" hidden="1" customHeight="1" x14ac:dyDescent="0.2"/>
    <row r="524" s="97" customFormat="1" ht="14.25" hidden="1" customHeight="1" x14ac:dyDescent="0.2"/>
    <row r="525" s="97" customFormat="1" ht="14.25" hidden="1" customHeight="1" x14ac:dyDescent="0.2"/>
    <row r="526" s="97" customFormat="1" ht="14.25" hidden="1" customHeight="1" x14ac:dyDescent="0.2"/>
    <row r="527" s="97" customFormat="1" ht="14.25" hidden="1" customHeight="1" x14ac:dyDescent="0.2"/>
    <row r="528" s="97" customFormat="1" ht="14.25" hidden="1" customHeight="1" x14ac:dyDescent="0.2"/>
    <row r="529" s="97" customFormat="1" ht="14.25" hidden="1" customHeight="1" x14ac:dyDescent="0.2"/>
    <row r="530" s="97" customFormat="1" ht="14.25" hidden="1" customHeight="1" x14ac:dyDescent="0.2"/>
    <row r="531" s="97" customFormat="1" ht="14.25" hidden="1" customHeight="1" x14ac:dyDescent="0.2"/>
    <row r="532" s="97" customFormat="1" ht="14.25" hidden="1" customHeight="1" x14ac:dyDescent="0.2"/>
    <row r="533" s="97" customFormat="1" ht="14.25" hidden="1" customHeight="1" x14ac:dyDescent="0.2"/>
    <row r="534" s="97" customFormat="1" ht="14.25" hidden="1" customHeight="1" x14ac:dyDescent="0.2"/>
    <row r="535" s="97" customFormat="1" ht="14.25" hidden="1" customHeight="1" x14ac:dyDescent="0.2"/>
    <row r="536" s="97" customFormat="1" ht="14.25" hidden="1" customHeight="1" x14ac:dyDescent="0.2"/>
    <row r="537" s="97" customFormat="1" ht="14.25" hidden="1" customHeight="1" x14ac:dyDescent="0.2"/>
    <row r="538" s="97" customFormat="1" ht="14.25" hidden="1" customHeight="1" x14ac:dyDescent="0.2"/>
    <row r="539" s="97" customFormat="1" ht="14.25" hidden="1" customHeight="1" x14ac:dyDescent="0.2"/>
    <row r="540" s="97" customFormat="1" ht="14.25" hidden="1" customHeight="1" x14ac:dyDescent="0.2"/>
    <row r="541" s="97" customFormat="1" ht="14.25" hidden="1" customHeight="1" x14ac:dyDescent="0.2"/>
    <row r="542" s="97" customFormat="1" ht="14.25" hidden="1" customHeight="1" x14ac:dyDescent="0.2"/>
    <row r="543" s="97" customFormat="1" ht="14.25" hidden="1" customHeight="1" x14ac:dyDescent="0.2"/>
    <row r="544" s="97" customFormat="1" ht="14.25" hidden="1" customHeight="1" x14ac:dyDescent="0.2"/>
    <row r="545" spans="1:256" s="97" customFormat="1" ht="14.25" hidden="1" customHeight="1" x14ac:dyDescent="0.2"/>
    <row r="546" spans="1:256" s="97" customFormat="1" ht="14.25" hidden="1" customHeight="1" x14ac:dyDescent="0.2"/>
    <row r="547" spans="1:256" s="97" customFormat="1" ht="14.25" hidden="1" customHeight="1" x14ac:dyDescent="0.2"/>
    <row r="548" spans="1:256" s="97" customFormat="1" ht="14.25" hidden="1" customHeight="1" x14ac:dyDescent="0.2"/>
    <row r="549" spans="1:256" s="97" customFormat="1" ht="14.25" hidden="1" customHeight="1" x14ac:dyDescent="0.2"/>
    <row r="550" spans="1:256" s="97" customFormat="1" ht="14.25" hidden="1" customHeight="1" x14ac:dyDescent="0.2"/>
    <row r="551" spans="1:256" s="97" customFormat="1" ht="14.25" hidden="1" customHeight="1" x14ac:dyDescent="0.2"/>
    <row r="552" spans="1:256" s="97" customFormat="1" ht="14.25" hidden="1" customHeight="1" x14ac:dyDescent="0.2"/>
    <row r="553" spans="1:256" s="97" customFormat="1" ht="14.25" hidden="1" customHeight="1" x14ac:dyDescent="0.2"/>
    <row r="554" spans="1:256" s="97" customFormat="1" ht="14.25" hidden="1" customHeight="1" x14ac:dyDescent="0.2"/>
    <row r="555" spans="1:256" s="97" customFormat="1" ht="14.25" hidden="1" customHeight="1" x14ac:dyDescent="0.2"/>
    <row r="556" spans="1:256" s="97" customFormat="1" x14ac:dyDescent="0.2">
      <c r="A556" s="53"/>
      <c r="B556" s="53"/>
      <c r="C556" s="53"/>
      <c r="D556" s="53"/>
      <c r="E556" s="53"/>
      <c r="F556" s="53"/>
      <c r="G556" s="53"/>
      <c r="H556" s="53"/>
      <c r="I556" s="53"/>
      <c r="J556" s="53"/>
      <c r="K556" s="53"/>
      <c r="L556" s="53"/>
      <c r="M556" s="53"/>
      <c r="N556" s="53"/>
      <c r="O556" s="53"/>
      <c r="P556" s="53"/>
      <c r="Q556" s="53"/>
      <c r="R556" s="53"/>
      <c r="S556" s="53"/>
      <c r="T556" s="53"/>
      <c r="U556" s="53"/>
      <c r="V556" s="53"/>
      <c r="W556" s="53"/>
      <c r="X556" s="53"/>
      <c r="Y556" s="53"/>
      <c r="Z556" s="53"/>
      <c r="AA556" s="53"/>
      <c r="AB556" s="53"/>
      <c r="AC556" s="53"/>
      <c r="AD556" s="53"/>
      <c r="AE556" s="53"/>
      <c r="AF556" s="53"/>
      <c r="AG556" s="53"/>
      <c r="AH556" s="53"/>
      <c r="AI556" s="53"/>
      <c r="AJ556" s="53"/>
      <c r="AK556" s="53"/>
      <c r="AL556" s="53"/>
      <c r="AM556" s="53"/>
      <c r="AN556" s="53"/>
      <c r="AO556" s="53"/>
      <c r="AP556" s="53"/>
      <c r="AQ556" s="53"/>
      <c r="AR556" s="53"/>
      <c r="AS556" s="53"/>
      <c r="AT556" s="53"/>
      <c r="AU556" s="53"/>
      <c r="AV556" s="53"/>
      <c r="AW556" s="53"/>
      <c r="AX556" s="53"/>
      <c r="AY556" s="53"/>
      <c r="AZ556" s="53"/>
      <c r="BA556" s="53"/>
      <c r="BB556" s="53"/>
      <c r="BC556" s="53"/>
      <c r="BD556" s="53"/>
      <c r="BE556" s="53"/>
      <c r="BF556" s="53"/>
      <c r="BG556" s="53"/>
      <c r="BH556" s="53"/>
      <c r="BI556" s="53"/>
      <c r="BJ556" s="53"/>
      <c r="BK556" s="53"/>
      <c r="BL556" s="53"/>
      <c r="BM556" s="53"/>
      <c r="BN556" s="53"/>
      <c r="BO556" s="53"/>
      <c r="BP556" s="53"/>
      <c r="BQ556" s="53"/>
      <c r="BR556" s="53"/>
      <c r="BS556" s="53"/>
      <c r="BT556" s="53"/>
      <c r="BU556" s="53"/>
      <c r="BV556" s="53"/>
      <c r="BW556" s="53"/>
      <c r="BX556" s="53"/>
      <c r="BY556" s="53"/>
      <c r="BZ556" s="53"/>
      <c r="CA556" s="53"/>
      <c r="CB556" s="53"/>
      <c r="CC556" s="53"/>
      <c r="CD556" s="53"/>
      <c r="CE556" s="53"/>
      <c r="CF556" s="53"/>
      <c r="CG556" s="53"/>
      <c r="CH556" s="53"/>
      <c r="CI556" s="53"/>
      <c r="CJ556" s="53"/>
      <c r="CK556" s="53"/>
      <c r="CL556" s="53"/>
      <c r="CM556" s="53"/>
      <c r="CN556" s="53"/>
      <c r="CO556" s="53"/>
      <c r="CP556" s="53"/>
      <c r="CQ556" s="53"/>
      <c r="CR556" s="53"/>
      <c r="CS556" s="53"/>
      <c r="CT556" s="53"/>
      <c r="CU556" s="53"/>
      <c r="CV556" s="53"/>
      <c r="CW556" s="53"/>
      <c r="CX556" s="53"/>
      <c r="CY556" s="53"/>
      <c r="CZ556" s="53"/>
      <c r="DA556" s="53"/>
      <c r="DB556" s="53"/>
      <c r="DC556" s="53"/>
      <c r="DD556" s="53"/>
      <c r="DE556" s="53"/>
      <c r="DF556" s="53"/>
      <c r="DG556" s="53"/>
      <c r="DH556" s="53"/>
      <c r="DI556" s="53"/>
      <c r="DJ556" s="53"/>
      <c r="DK556" s="53"/>
      <c r="DL556" s="53"/>
      <c r="DM556" s="53"/>
      <c r="DN556" s="53"/>
      <c r="DO556" s="53"/>
      <c r="DP556" s="53"/>
      <c r="DQ556" s="53"/>
      <c r="DR556" s="53"/>
      <c r="DS556" s="53"/>
      <c r="DT556" s="53"/>
      <c r="DU556" s="53"/>
      <c r="DV556" s="53"/>
      <c r="DW556" s="53"/>
      <c r="DX556" s="53"/>
      <c r="DY556" s="53"/>
      <c r="DZ556" s="53"/>
      <c r="EA556" s="53"/>
      <c r="EB556" s="53"/>
      <c r="EC556" s="53"/>
      <c r="ED556" s="53"/>
      <c r="EE556" s="53"/>
      <c r="EF556" s="53"/>
      <c r="EG556" s="53"/>
      <c r="EH556" s="53"/>
      <c r="EI556" s="53"/>
      <c r="EJ556" s="53"/>
      <c r="EK556" s="53"/>
      <c r="EL556" s="53"/>
      <c r="EM556" s="53"/>
      <c r="EN556" s="53"/>
      <c r="EO556" s="53"/>
      <c r="EP556" s="53"/>
      <c r="EQ556" s="53"/>
      <c r="ER556" s="53"/>
      <c r="ES556" s="53"/>
      <c r="ET556" s="53"/>
      <c r="EU556" s="53"/>
      <c r="EV556" s="53"/>
      <c r="EW556" s="53"/>
      <c r="EX556" s="53"/>
      <c r="EY556" s="53"/>
      <c r="EZ556" s="53"/>
      <c r="FA556" s="53"/>
      <c r="FB556" s="53"/>
      <c r="FC556" s="53"/>
      <c r="FD556" s="53"/>
      <c r="FE556" s="53"/>
      <c r="FF556" s="53"/>
      <c r="FG556" s="53"/>
      <c r="FH556" s="53"/>
      <c r="FI556" s="53"/>
      <c r="FJ556" s="53"/>
      <c r="FK556" s="53"/>
      <c r="FL556" s="53"/>
      <c r="FM556" s="53"/>
      <c r="FN556" s="53"/>
      <c r="FO556" s="53"/>
      <c r="FP556" s="53"/>
      <c r="FQ556" s="53"/>
      <c r="FR556" s="53"/>
      <c r="FS556" s="53"/>
      <c r="FT556" s="53"/>
      <c r="FU556" s="53"/>
      <c r="FV556" s="53"/>
      <c r="FW556" s="53"/>
      <c r="FX556" s="53"/>
      <c r="FY556" s="53"/>
      <c r="FZ556" s="53"/>
      <c r="GA556" s="53"/>
      <c r="GB556" s="53"/>
      <c r="GC556" s="53"/>
      <c r="GD556" s="53"/>
      <c r="GE556" s="53"/>
      <c r="GF556" s="53"/>
      <c r="GG556" s="53"/>
      <c r="GH556" s="53"/>
      <c r="GI556" s="53"/>
      <c r="GJ556" s="53"/>
      <c r="GK556" s="53"/>
      <c r="GL556" s="53"/>
      <c r="GM556" s="53"/>
      <c r="GN556" s="53"/>
      <c r="GO556" s="53"/>
      <c r="GP556" s="53"/>
      <c r="GQ556" s="53"/>
      <c r="GR556" s="53"/>
      <c r="GS556" s="53"/>
      <c r="GT556" s="53"/>
      <c r="GU556" s="53"/>
      <c r="GV556" s="53"/>
      <c r="GW556" s="53"/>
      <c r="GX556" s="53"/>
      <c r="GY556" s="53"/>
      <c r="GZ556" s="53"/>
      <c r="HA556" s="53"/>
      <c r="HB556" s="53"/>
      <c r="HC556" s="53"/>
      <c r="HD556" s="53"/>
      <c r="HE556" s="53"/>
      <c r="HF556" s="53"/>
      <c r="HG556" s="53"/>
      <c r="HH556" s="53"/>
      <c r="HI556" s="53"/>
      <c r="HJ556" s="53"/>
      <c r="HK556" s="53"/>
      <c r="HL556" s="53"/>
      <c r="HM556" s="53"/>
      <c r="HN556" s="53"/>
      <c r="HO556" s="53"/>
      <c r="HP556" s="53"/>
      <c r="HQ556" s="53"/>
      <c r="HR556" s="53"/>
      <c r="HS556" s="53"/>
      <c r="HT556" s="53"/>
      <c r="HU556" s="53"/>
      <c r="HV556" s="53"/>
      <c r="HW556" s="53"/>
      <c r="HX556" s="53"/>
      <c r="HY556" s="53"/>
      <c r="HZ556" s="53"/>
      <c r="IA556" s="53"/>
      <c r="IB556" s="53"/>
      <c r="IC556" s="53"/>
      <c r="ID556" s="53"/>
      <c r="IE556" s="53"/>
      <c r="IF556" s="53"/>
      <c r="IG556" s="53"/>
      <c r="IH556" s="53"/>
      <c r="II556" s="53"/>
      <c r="IJ556" s="53"/>
      <c r="IK556" s="53"/>
      <c r="IL556" s="53"/>
      <c r="IM556" s="53"/>
      <c r="IN556" s="53"/>
      <c r="IO556" s="53"/>
      <c r="IP556" s="53"/>
      <c r="IQ556" s="53"/>
      <c r="IR556" s="53"/>
      <c r="IS556" s="53"/>
      <c r="IT556" s="53"/>
      <c r="IU556" s="53"/>
      <c r="IV556" s="53"/>
    </row>
    <row r="557" spans="1:256" s="97" customFormat="1" x14ac:dyDescent="0.2">
      <c r="A557" s="53"/>
      <c r="B557" s="53"/>
      <c r="C557" s="53"/>
      <c r="D557" s="53"/>
      <c r="E557" s="53"/>
      <c r="F557" s="53"/>
      <c r="G557" s="53"/>
      <c r="H557" s="53"/>
      <c r="I557" s="53"/>
      <c r="J557" s="53"/>
      <c r="K557" s="53"/>
      <c r="L557" s="53"/>
      <c r="M557" s="53"/>
      <c r="N557" s="53"/>
      <c r="O557" s="53"/>
      <c r="P557" s="53"/>
      <c r="Q557" s="53"/>
      <c r="R557" s="53"/>
      <c r="S557" s="53"/>
      <c r="T557" s="53"/>
      <c r="U557" s="53"/>
      <c r="V557" s="53"/>
      <c r="W557" s="53"/>
      <c r="X557" s="53"/>
      <c r="Y557" s="53"/>
      <c r="Z557" s="53"/>
      <c r="AA557" s="53"/>
      <c r="AB557" s="53"/>
      <c r="AC557" s="53"/>
      <c r="AD557" s="53"/>
      <c r="AE557" s="53"/>
      <c r="AF557" s="53"/>
      <c r="AG557" s="53"/>
      <c r="AH557" s="53"/>
      <c r="AI557" s="53"/>
      <c r="AJ557" s="53"/>
      <c r="AK557" s="53"/>
      <c r="AL557" s="53"/>
      <c r="AM557" s="53"/>
      <c r="AN557" s="53"/>
      <c r="AO557" s="53"/>
      <c r="AP557" s="53"/>
      <c r="AQ557" s="53"/>
      <c r="AR557" s="53"/>
      <c r="AS557" s="53"/>
      <c r="AT557" s="53"/>
      <c r="AU557" s="53"/>
      <c r="AV557" s="53"/>
      <c r="AW557" s="53"/>
      <c r="AX557" s="53"/>
      <c r="AY557" s="53"/>
      <c r="AZ557" s="53"/>
      <c r="BA557" s="53"/>
      <c r="BB557" s="53"/>
      <c r="BC557" s="53"/>
      <c r="BD557" s="53"/>
      <c r="BE557" s="53"/>
      <c r="BF557" s="53"/>
      <c r="BG557" s="53"/>
      <c r="BH557" s="53"/>
      <c r="BI557" s="53"/>
      <c r="BJ557" s="53"/>
      <c r="BK557" s="53"/>
      <c r="BL557" s="53"/>
      <c r="BM557" s="53"/>
      <c r="BN557" s="53"/>
      <c r="BO557" s="53"/>
      <c r="BP557" s="53"/>
      <c r="BQ557" s="53"/>
      <c r="BR557" s="53"/>
      <c r="BS557" s="53"/>
      <c r="BT557" s="53"/>
      <c r="BU557" s="53"/>
      <c r="BV557" s="53"/>
      <c r="BW557" s="53"/>
      <c r="BX557" s="53"/>
      <c r="BY557" s="53"/>
      <c r="BZ557" s="53"/>
      <c r="CA557" s="53"/>
      <c r="CB557" s="53"/>
      <c r="CC557" s="53"/>
      <c r="CD557" s="53"/>
      <c r="CE557" s="53"/>
      <c r="CF557" s="53"/>
      <c r="CG557" s="53"/>
      <c r="CH557" s="53"/>
      <c r="CI557" s="53"/>
      <c r="CJ557" s="53"/>
      <c r="CK557" s="53"/>
      <c r="CL557" s="53"/>
      <c r="CM557" s="53"/>
      <c r="CN557" s="53"/>
      <c r="CO557" s="53"/>
      <c r="CP557" s="53"/>
      <c r="CQ557" s="53"/>
      <c r="CR557" s="53"/>
      <c r="CS557" s="53"/>
      <c r="CT557" s="53"/>
      <c r="CU557" s="53"/>
      <c r="CV557" s="53"/>
      <c r="CW557" s="53"/>
      <c r="CX557" s="53"/>
      <c r="CY557" s="53"/>
      <c r="CZ557" s="53"/>
      <c r="DA557" s="53"/>
      <c r="DB557" s="53"/>
      <c r="DC557" s="53"/>
      <c r="DD557" s="53"/>
      <c r="DE557" s="53"/>
      <c r="DF557" s="53"/>
      <c r="DG557" s="53"/>
      <c r="DH557" s="53"/>
      <c r="DI557" s="53"/>
      <c r="DJ557" s="53"/>
      <c r="DK557" s="53"/>
      <c r="DL557" s="53"/>
      <c r="DM557" s="53"/>
      <c r="DN557" s="53"/>
      <c r="DO557" s="53"/>
      <c r="DP557" s="53"/>
      <c r="DQ557" s="53"/>
      <c r="DR557" s="53"/>
      <c r="DS557" s="53"/>
      <c r="DT557" s="53"/>
      <c r="DU557" s="53"/>
      <c r="DV557" s="53"/>
      <c r="DW557" s="53"/>
      <c r="DX557" s="53"/>
      <c r="DY557" s="53"/>
      <c r="DZ557" s="53"/>
      <c r="EA557" s="53"/>
      <c r="EB557" s="53"/>
      <c r="EC557" s="53"/>
      <c r="ED557" s="53"/>
      <c r="EE557" s="53"/>
      <c r="EF557" s="53"/>
      <c r="EG557" s="53"/>
      <c r="EH557" s="53"/>
      <c r="EI557" s="53"/>
      <c r="EJ557" s="53"/>
      <c r="EK557" s="53"/>
      <c r="EL557" s="53"/>
      <c r="EM557" s="53"/>
      <c r="EN557" s="53"/>
      <c r="EO557" s="53"/>
      <c r="EP557" s="53"/>
      <c r="EQ557" s="53"/>
      <c r="ER557" s="53"/>
      <c r="ES557" s="53"/>
      <c r="ET557" s="53"/>
      <c r="EU557" s="53"/>
      <c r="EV557" s="53"/>
      <c r="EW557" s="53"/>
      <c r="EX557" s="53"/>
      <c r="EY557" s="53"/>
      <c r="EZ557" s="53"/>
      <c r="FA557" s="53"/>
      <c r="FB557" s="53"/>
      <c r="FC557" s="53"/>
      <c r="FD557" s="53"/>
      <c r="FE557" s="53"/>
      <c r="FF557" s="53"/>
      <c r="FG557" s="53"/>
      <c r="FH557" s="53"/>
      <c r="FI557" s="53"/>
      <c r="FJ557" s="53"/>
      <c r="FK557" s="53"/>
      <c r="FL557" s="53"/>
      <c r="FM557" s="53"/>
      <c r="FN557" s="53"/>
      <c r="FO557" s="53"/>
      <c r="FP557" s="53"/>
      <c r="FQ557" s="53"/>
      <c r="FR557" s="53"/>
      <c r="FS557" s="53"/>
      <c r="FT557" s="53"/>
      <c r="FU557" s="53"/>
      <c r="FV557" s="53"/>
      <c r="FW557" s="53"/>
      <c r="FX557" s="53"/>
      <c r="FY557" s="53"/>
      <c r="FZ557" s="53"/>
      <c r="GA557" s="53"/>
      <c r="GB557" s="53"/>
      <c r="GC557" s="53"/>
      <c r="GD557" s="53"/>
      <c r="GE557" s="53"/>
      <c r="GF557" s="53"/>
      <c r="GG557" s="53"/>
      <c r="GH557" s="53"/>
      <c r="GI557" s="53"/>
      <c r="GJ557" s="53"/>
      <c r="GK557" s="53"/>
      <c r="GL557" s="53"/>
      <c r="GM557" s="53"/>
      <c r="GN557" s="53"/>
      <c r="GO557" s="53"/>
      <c r="GP557" s="53"/>
      <c r="GQ557" s="53"/>
      <c r="GR557" s="53"/>
      <c r="GS557" s="53"/>
      <c r="GT557" s="53"/>
      <c r="GU557" s="53"/>
      <c r="GV557" s="53"/>
      <c r="GW557" s="53"/>
      <c r="GX557" s="53"/>
      <c r="GY557" s="53"/>
      <c r="GZ557" s="53"/>
      <c r="HA557" s="53"/>
      <c r="HB557" s="53"/>
      <c r="HC557" s="53"/>
      <c r="HD557" s="53"/>
      <c r="HE557" s="53"/>
      <c r="HF557" s="53"/>
      <c r="HG557" s="53"/>
      <c r="HH557" s="53"/>
      <c r="HI557" s="53"/>
      <c r="HJ557" s="53"/>
      <c r="HK557" s="53"/>
      <c r="HL557" s="53"/>
      <c r="HM557" s="53"/>
      <c r="HN557" s="53"/>
      <c r="HO557" s="53"/>
      <c r="HP557" s="53"/>
      <c r="HQ557" s="53"/>
      <c r="HR557" s="53"/>
      <c r="HS557" s="53"/>
      <c r="HT557" s="53"/>
      <c r="HU557" s="53"/>
      <c r="HV557" s="53"/>
      <c r="HW557" s="53"/>
      <c r="HX557" s="53"/>
      <c r="HY557" s="53"/>
      <c r="HZ557" s="53"/>
      <c r="IA557" s="53"/>
      <c r="IB557" s="53"/>
      <c r="IC557" s="53"/>
      <c r="ID557" s="53"/>
      <c r="IE557" s="53"/>
      <c r="IF557" s="53"/>
      <c r="IG557" s="53"/>
      <c r="IH557" s="53"/>
      <c r="II557" s="53"/>
      <c r="IJ557" s="53"/>
      <c r="IK557" s="53"/>
      <c r="IL557" s="53"/>
      <c r="IM557" s="53"/>
      <c r="IN557" s="53"/>
      <c r="IO557" s="53"/>
      <c r="IP557" s="53"/>
      <c r="IQ557" s="53"/>
      <c r="IR557" s="53"/>
      <c r="IS557" s="53"/>
      <c r="IT557" s="53"/>
      <c r="IU557" s="53"/>
      <c r="IV557" s="53"/>
    </row>
  </sheetData>
  <sheetProtection password="DFDE" sheet="1" objects="1" scenarios="1" selectLockedCells="1"/>
  <dataValidations count="3">
    <dataValidation type="list" allowBlank="1" showInputMessage="1" showErrorMessage="1" sqref="M6">
      <formula1>$T$120:$T$131</formula1>
    </dataValidation>
    <dataValidation type="list" allowBlank="1" showInputMessage="1" showErrorMessage="1" sqref="F6">
      <formula1>$R$119:$R$120</formula1>
    </dataValidation>
    <dataValidation type="list" allowBlank="1" showInputMessage="1" showErrorMessage="1" sqref="U65 D5 U139 U199">
      <formula1>$U$119:$U$120</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E282"/>
  <sheetViews>
    <sheetView workbookViewId="0">
      <selection sqref="A1:XFD1048576"/>
    </sheetView>
  </sheetViews>
  <sheetFormatPr defaultRowHeight="14.25" x14ac:dyDescent="0.2"/>
  <cols>
    <col min="1" max="1" width="15" style="4" customWidth="1"/>
    <col min="2" max="3" width="12.5703125" style="4" customWidth="1"/>
    <col min="4" max="4" width="11.7109375" style="4" bestFit="1" customWidth="1"/>
    <col min="5" max="5" width="8.140625" style="4" customWidth="1"/>
    <col min="6" max="6" width="12.85546875" style="4" customWidth="1"/>
    <col min="7" max="8" width="10.42578125" style="4" bestFit="1" customWidth="1"/>
    <col min="9" max="9" width="15.28515625" style="4" customWidth="1"/>
    <col min="10" max="10" width="10.85546875" style="4" customWidth="1"/>
    <col min="11" max="14" width="10.42578125" style="4" bestFit="1" customWidth="1"/>
    <col min="15" max="15" width="18.42578125" style="4" customWidth="1"/>
    <col min="16" max="16" width="9.140625" style="4"/>
    <col min="17" max="17" width="9.28515625" style="4" bestFit="1" customWidth="1"/>
    <col min="18" max="18" width="9" style="4" bestFit="1" customWidth="1"/>
    <col min="19" max="31" width="12.140625" style="4" bestFit="1" customWidth="1"/>
    <col min="32" max="16384" width="9.140625" style="4"/>
  </cols>
  <sheetData>
    <row r="1" spans="1:17" ht="15" customHeight="1" x14ac:dyDescent="0.2">
      <c r="A1" s="288"/>
      <c r="B1" s="289"/>
      <c r="C1" s="289"/>
      <c r="D1" s="289"/>
      <c r="E1" s="289"/>
      <c r="F1" s="289"/>
      <c r="G1" s="289"/>
      <c r="H1" s="289"/>
      <c r="I1" s="289"/>
      <c r="J1" s="289"/>
      <c r="K1" s="289"/>
      <c r="L1" s="289"/>
      <c r="M1" s="289"/>
      <c r="N1" s="290"/>
    </row>
    <row r="2" spans="1:17" ht="14.25" customHeight="1" x14ac:dyDescent="0.2">
      <c r="A2" s="291"/>
      <c r="B2" s="292"/>
      <c r="C2" s="292"/>
      <c r="D2" s="292"/>
      <c r="E2" s="292"/>
      <c r="F2" s="292"/>
      <c r="G2" s="292"/>
      <c r="H2" s="292"/>
      <c r="I2" s="292"/>
      <c r="J2" s="292"/>
      <c r="K2" s="292"/>
      <c r="L2" s="292"/>
      <c r="M2" s="292"/>
      <c r="N2" s="293"/>
    </row>
    <row r="3" spans="1:17" ht="14.25" customHeight="1" x14ac:dyDescent="0.2">
      <c r="A3" s="294"/>
      <c r="B3" s="295"/>
      <c r="C3" s="295"/>
      <c r="D3" s="295"/>
      <c r="E3" s="295"/>
      <c r="F3" s="295"/>
      <c r="G3" s="295"/>
      <c r="H3" s="295"/>
      <c r="I3" s="295"/>
      <c r="J3" s="295"/>
      <c r="K3" s="295"/>
      <c r="L3" s="295"/>
      <c r="M3" s="295"/>
      <c r="N3" s="296"/>
    </row>
    <row r="4" spans="1:17" ht="15" customHeight="1" thickBot="1" x14ac:dyDescent="0.25">
      <c r="A4" s="297"/>
      <c r="B4" s="298"/>
      <c r="C4" s="298"/>
      <c r="D4" s="298"/>
      <c r="E4" s="298"/>
      <c r="F4" s="298"/>
      <c r="G4" s="298"/>
      <c r="H4" s="298"/>
      <c r="I4" s="298"/>
      <c r="J4" s="298"/>
      <c r="K4" s="298"/>
      <c r="L4" s="298"/>
      <c r="M4" s="298"/>
      <c r="N4" s="299"/>
    </row>
    <row r="5" spans="1:17" ht="36" customHeight="1" thickBot="1" x14ac:dyDescent="0.25">
      <c r="A5" s="311"/>
      <c r="B5" s="312"/>
      <c r="C5" s="313"/>
      <c r="D5" s="83"/>
      <c r="E5" s="287"/>
      <c r="F5" s="28"/>
      <c r="G5" s="300"/>
      <c r="H5" s="301"/>
      <c r="I5" s="314"/>
      <c r="J5" s="88"/>
      <c r="K5" s="29"/>
      <c r="L5" s="30"/>
      <c r="M5" s="31"/>
      <c r="N5" s="32"/>
    </row>
    <row r="6" spans="1:17" ht="36" customHeight="1" thickBot="1" x14ac:dyDescent="0.25">
      <c r="A6" s="311"/>
      <c r="B6" s="312"/>
      <c r="C6" s="312"/>
      <c r="D6" s="312"/>
      <c r="E6" s="313"/>
      <c r="F6" s="85"/>
      <c r="G6" s="300"/>
      <c r="H6" s="301"/>
      <c r="I6" s="314"/>
      <c r="J6" s="85"/>
      <c r="K6" s="315"/>
      <c r="L6" s="316"/>
      <c r="M6" s="87"/>
      <c r="N6" s="33"/>
    </row>
    <row r="7" spans="1:17" s="5" customFormat="1" ht="20.100000000000001" customHeight="1" x14ac:dyDescent="0.25">
      <c r="A7" s="20"/>
      <c r="B7" s="21"/>
      <c r="C7" s="22"/>
      <c r="D7" s="21"/>
      <c r="E7" s="21"/>
      <c r="F7" s="21"/>
      <c r="G7" s="21"/>
      <c r="H7" s="21"/>
      <c r="I7" s="21"/>
      <c r="J7" s="21"/>
      <c r="K7" s="6"/>
      <c r="L7" s="6"/>
      <c r="M7" s="6"/>
      <c r="N7" s="6"/>
    </row>
    <row r="8" spans="1:17" s="5" customFormat="1" ht="20.100000000000001" customHeight="1" x14ac:dyDescent="0.25">
      <c r="A8" s="20"/>
      <c r="B8" s="23"/>
      <c r="C8" s="24"/>
      <c r="D8" s="24"/>
      <c r="E8" s="24"/>
      <c r="F8" s="24"/>
      <c r="G8" s="24"/>
      <c r="H8" s="20"/>
      <c r="I8" s="20"/>
      <c r="J8" s="20"/>
    </row>
    <row r="9" spans="1:17" s="5" customFormat="1" ht="20.100000000000001" customHeight="1" x14ac:dyDescent="0.25">
      <c r="A9" s="8"/>
      <c r="B9" s="23"/>
      <c r="C9" s="25"/>
      <c r="D9" s="24"/>
      <c r="E9" s="24"/>
      <c r="F9" s="24"/>
      <c r="G9" s="20"/>
      <c r="H9" s="20"/>
      <c r="I9" s="20"/>
      <c r="J9" s="25"/>
      <c r="K9" s="7"/>
      <c r="L9" s="7"/>
      <c r="M9" s="7"/>
      <c r="N9" s="7"/>
    </row>
    <row r="10" spans="1:17" s="5" customFormat="1" ht="20.100000000000001" customHeight="1" x14ac:dyDescent="0.25">
      <c r="A10" s="26"/>
      <c r="B10" s="20"/>
      <c r="C10" s="25"/>
      <c r="D10" s="27"/>
      <c r="E10" s="10"/>
      <c r="F10" s="25"/>
      <c r="G10" s="27"/>
      <c r="H10" s="27"/>
      <c r="I10" s="27"/>
      <c r="J10" s="27"/>
      <c r="K10" s="9"/>
      <c r="L10" s="9"/>
      <c r="M10" s="9"/>
      <c r="N10" s="9"/>
    </row>
    <row r="11" spans="1:17" ht="32.25" customHeight="1" x14ac:dyDescent="0.25">
      <c r="A11" s="17"/>
      <c r="B11" s="18"/>
      <c r="C11" s="19"/>
      <c r="D11" s="19"/>
      <c r="E11" s="19"/>
      <c r="F11" s="19"/>
      <c r="G11" s="19"/>
      <c r="H11" s="19"/>
      <c r="I11" s="19"/>
      <c r="J11" s="19"/>
      <c r="K11" s="19"/>
      <c r="L11" s="19"/>
      <c r="M11" s="19"/>
      <c r="N11" s="19"/>
      <c r="O11" s="12"/>
    </row>
    <row r="12" spans="1:17" ht="15" hidden="1" customHeight="1" x14ac:dyDescent="0.2">
      <c r="A12" s="11"/>
      <c r="B12" s="11"/>
      <c r="C12" s="11"/>
      <c r="D12" s="11"/>
      <c r="E12" s="11"/>
      <c r="F12" s="11"/>
      <c r="G12" s="11"/>
      <c r="H12" s="11"/>
      <c r="I12" s="11"/>
      <c r="J12" s="11"/>
      <c r="K12" s="11"/>
      <c r="L12" s="11"/>
      <c r="M12" s="11"/>
      <c r="N12" s="11"/>
      <c r="O12" s="12"/>
    </row>
    <row r="13" spans="1:17" ht="15.75" x14ac:dyDescent="0.25">
      <c r="A13" s="14"/>
      <c r="B13" s="15"/>
      <c r="C13" s="16"/>
      <c r="D13" s="16"/>
      <c r="E13" s="16"/>
      <c r="F13" s="16"/>
      <c r="G13" s="16"/>
      <c r="H13" s="16"/>
      <c r="I13" s="16"/>
      <c r="J13" s="16"/>
      <c r="K13" s="16"/>
      <c r="L13" s="16"/>
      <c r="M13" s="16"/>
      <c r="N13" s="16"/>
      <c r="O13" s="1"/>
      <c r="Q13" s="13"/>
    </row>
    <row r="14" spans="1:17" ht="15.75" x14ac:dyDescent="0.25">
      <c r="A14" s="14"/>
      <c r="B14" s="15"/>
      <c r="C14" s="16"/>
      <c r="D14" s="16"/>
      <c r="E14" s="16"/>
      <c r="F14" s="16"/>
      <c r="G14" s="16"/>
      <c r="H14" s="16"/>
      <c r="I14" s="16"/>
      <c r="J14" s="16"/>
      <c r="K14" s="16"/>
      <c r="L14" s="16"/>
      <c r="M14" s="16"/>
      <c r="N14" s="16"/>
      <c r="O14" s="1"/>
    </row>
    <row r="15" spans="1:17" ht="15.75" x14ac:dyDescent="0.25">
      <c r="A15" s="14"/>
      <c r="B15" s="15"/>
      <c r="C15" s="16"/>
      <c r="D15" s="16"/>
      <c r="E15" s="16"/>
      <c r="F15" s="16"/>
      <c r="G15" s="16"/>
      <c r="H15" s="16"/>
      <c r="I15" s="16"/>
      <c r="J15" s="16"/>
      <c r="K15" s="16"/>
      <c r="L15" s="16"/>
      <c r="M15" s="16"/>
      <c r="N15" s="16"/>
      <c r="O15" s="1"/>
    </row>
    <row r="16" spans="1:17" ht="15.75" x14ac:dyDescent="0.25">
      <c r="A16" s="14"/>
      <c r="B16" s="15"/>
      <c r="C16" s="16"/>
      <c r="D16" s="16"/>
      <c r="E16" s="16"/>
      <c r="F16" s="16"/>
      <c r="G16" s="16"/>
      <c r="H16" s="16"/>
      <c r="I16" s="16"/>
      <c r="J16" s="16"/>
      <c r="K16" s="16"/>
      <c r="L16" s="16"/>
      <c r="M16" s="16"/>
      <c r="N16" s="16"/>
      <c r="O16" s="2"/>
    </row>
    <row r="17" spans="1:15" ht="15.75" x14ac:dyDescent="0.25">
      <c r="A17" s="14"/>
      <c r="B17" s="15"/>
      <c r="C17" s="16"/>
      <c r="D17" s="16"/>
      <c r="E17" s="16"/>
      <c r="F17" s="16"/>
      <c r="G17" s="16"/>
      <c r="H17" s="16"/>
      <c r="I17" s="16"/>
      <c r="J17" s="16"/>
      <c r="K17" s="16"/>
      <c r="L17" s="16"/>
      <c r="M17" s="16"/>
      <c r="N17" s="16"/>
      <c r="O17" s="2"/>
    </row>
    <row r="18" spans="1:15" ht="15.75" x14ac:dyDescent="0.25">
      <c r="A18" s="14"/>
      <c r="B18" s="15"/>
      <c r="C18" s="16"/>
      <c r="D18" s="16"/>
      <c r="E18" s="16"/>
      <c r="F18" s="16"/>
      <c r="G18" s="16"/>
      <c r="H18" s="16"/>
      <c r="I18" s="16"/>
      <c r="J18" s="16"/>
      <c r="K18" s="16"/>
      <c r="L18" s="16"/>
      <c r="M18" s="16"/>
      <c r="N18" s="16"/>
      <c r="O18" s="3"/>
    </row>
    <row r="19" spans="1:15" ht="15.75" x14ac:dyDescent="0.25">
      <c r="A19" s="14"/>
      <c r="B19" s="15"/>
      <c r="C19" s="16"/>
      <c r="D19" s="16"/>
      <c r="E19" s="16"/>
      <c r="F19" s="16"/>
      <c r="G19" s="16"/>
      <c r="H19" s="16"/>
      <c r="I19" s="16"/>
      <c r="J19" s="16"/>
      <c r="K19" s="16"/>
      <c r="L19" s="16"/>
      <c r="M19" s="16"/>
      <c r="N19" s="16"/>
      <c r="O19" s="2"/>
    </row>
    <row r="20" spans="1:15" ht="15.75" x14ac:dyDescent="0.25">
      <c r="A20" s="14"/>
      <c r="B20" s="15"/>
      <c r="C20" s="16"/>
      <c r="D20" s="16"/>
      <c r="E20" s="16"/>
      <c r="F20" s="16"/>
      <c r="G20" s="16"/>
      <c r="H20" s="16"/>
      <c r="I20" s="16"/>
      <c r="J20" s="16"/>
      <c r="K20" s="16"/>
      <c r="L20" s="16"/>
      <c r="M20" s="16"/>
      <c r="N20" s="16"/>
      <c r="O20" s="1"/>
    </row>
    <row r="21" spans="1:15" ht="15.75" x14ac:dyDescent="0.25">
      <c r="A21" s="14"/>
      <c r="B21" s="15"/>
      <c r="C21" s="16"/>
      <c r="D21" s="16"/>
      <c r="E21" s="16"/>
      <c r="F21" s="16"/>
      <c r="G21" s="16"/>
      <c r="H21" s="16"/>
      <c r="I21" s="16"/>
      <c r="J21" s="16"/>
      <c r="K21" s="16"/>
      <c r="L21" s="16"/>
      <c r="M21" s="16"/>
      <c r="N21" s="16"/>
      <c r="O21" s="1"/>
    </row>
    <row r="22" spans="1:15" ht="15.75" x14ac:dyDescent="0.25">
      <c r="A22" s="14"/>
      <c r="B22" s="15"/>
      <c r="C22" s="16"/>
      <c r="D22" s="16"/>
      <c r="E22" s="16"/>
      <c r="F22" s="16"/>
      <c r="G22" s="16"/>
      <c r="H22" s="16"/>
      <c r="I22" s="16"/>
      <c r="J22" s="16"/>
      <c r="K22" s="16"/>
      <c r="L22" s="16"/>
      <c r="M22" s="16"/>
      <c r="N22" s="16"/>
      <c r="O22" s="2"/>
    </row>
    <row r="23" spans="1:15" ht="15.75" x14ac:dyDescent="0.25">
      <c r="A23" s="14"/>
      <c r="B23" s="15"/>
      <c r="C23" s="16"/>
      <c r="D23" s="16"/>
      <c r="E23" s="16"/>
      <c r="F23" s="16"/>
      <c r="G23" s="16"/>
      <c r="H23" s="16"/>
      <c r="I23" s="16"/>
      <c r="J23" s="16"/>
      <c r="K23" s="16"/>
      <c r="L23" s="16"/>
      <c r="M23" s="16"/>
      <c r="N23" s="16"/>
      <c r="O23" s="1"/>
    </row>
    <row r="24" spans="1:15" ht="15.75" x14ac:dyDescent="0.25">
      <c r="A24" s="14"/>
      <c r="B24" s="15"/>
      <c r="C24" s="16"/>
      <c r="D24" s="16"/>
      <c r="E24" s="16"/>
      <c r="F24" s="16"/>
      <c r="G24" s="16"/>
      <c r="H24" s="16"/>
      <c r="I24" s="16"/>
      <c r="J24" s="16"/>
      <c r="K24" s="16"/>
      <c r="L24" s="16"/>
      <c r="M24" s="16"/>
      <c r="N24" s="16"/>
      <c r="O24" s="1"/>
    </row>
    <row r="25" spans="1:15" ht="15.75" x14ac:dyDescent="0.25">
      <c r="A25" s="14"/>
      <c r="B25" s="15"/>
      <c r="C25" s="16"/>
      <c r="D25" s="16"/>
      <c r="E25" s="16"/>
      <c r="F25" s="16"/>
      <c r="G25" s="16"/>
      <c r="H25" s="16"/>
      <c r="I25" s="16"/>
      <c r="J25" s="16"/>
      <c r="K25" s="16"/>
      <c r="L25" s="16"/>
      <c r="M25" s="16"/>
      <c r="N25" s="16"/>
      <c r="O25" s="2"/>
    </row>
    <row r="26" spans="1:15" ht="15.75" x14ac:dyDescent="0.25">
      <c r="A26" s="14"/>
      <c r="B26" s="15"/>
      <c r="C26" s="16"/>
      <c r="D26" s="16"/>
      <c r="E26" s="16"/>
      <c r="F26" s="16"/>
      <c r="G26" s="16"/>
      <c r="H26" s="16"/>
      <c r="I26" s="16"/>
      <c r="J26" s="16"/>
      <c r="K26" s="16"/>
      <c r="L26" s="16"/>
      <c r="M26" s="16"/>
      <c r="N26" s="16"/>
      <c r="O26" s="1"/>
    </row>
    <row r="27" spans="1:15" ht="15.75" x14ac:dyDescent="0.25">
      <c r="A27" s="14"/>
      <c r="B27" s="15"/>
      <c r="C27" s="16"/>
      <c r="D27" s="16"/>
      <c r="E27" s="16"/>
      <c r="F27" s="16"/>
      <c r="G27" s="16"/>
      <c r="H27" s="16"/>
      <c r="I27" s="16"/>
      <c r="J27" s="16"/>
      <c r="K27" s="16"/>
      <c r="L27" s="16"/>
      <c r="M27" s="16"/>
      <c r="N27" s="16"/>
      <c r="O27" s="1"/>
    </row>
    <row r="28" spans="1:15" ht="15.75" x14ac:dyDescent="0.25">
      <c r="A28" s="14"/>
      <c r="B28" s="15"/>
      <c r="C28" s="16"/>
      <c r="D28" s="16"/>
      <c r="E28" s="16"/>
      <c r="F28" s="16"/>
      <c r="G28" s="16"/>
      <c r="H28" s="16"/>
      <c r="I28" s="16"/>
      <c r="J28" s="16"/>
      <c r="K28" s="16"/>
      <c r="L28" s="16"/>
      <c r="M28" s="16"/>
      <c r="N28" s="16"/>
      <c r="O28" s="2"/>
    </row>
    <row r="29" spans="1:15" ht="15.75" x14ac:dyDescent="0.25">
      <c r="A29" s="14"/>
      <c r="B29" s="15"/>
      <c r="C29" s="16"/>
      <c r="D29" s="16"/>
      <c r="E29" s="16"/>
      <c r="F29" s="16"/>
      <c r="G29" s="16"/>
      <c r="H29" s="16"/>
      <c r="I29" s="16"/>
      <c r="J29" s="16"/>
      <c r="K29" s="16"/>
      <c r="L29" s="16"/>
      <c r="M29" s="16"/>
      <c r="N29" s="16"/>
      <c r="O29" s="1"/>
    </row>
    <row r="30" spans="1:15" ht="15.75" x14ac:dyDescent="0.25">
      <c r="A30" s="14"/>
      <c r="B30" s="15"/>
      <c r="C30" s="16"/>
      <c r="D30" s="16"/>
      <c r="E30" s="16"/>
      <c r="F30" s="16"/>
      <c r="G30" s="16"/>
      <c r="H30" s="16"/>
      <c r="I30" s="16"/>
      <c r="J30" s="16"/>
      <c r="K30" s="16"/>
      <c r="L30" s="16"/>
      <c r="M30" s="16"/>
      <c r="N30" s="16"/>
      <c r="O30" s="1"/>
    </row>
    <row r="31" spans="1:15" ht="15.75" x14ac:dyDescent="0.25">
      <c r="A31" s="14"/>
      <c r="B31" s="15"/>
      <c r="C31" s="16"/>
      <c r="D31" s="16"/>
      <c r="E31" s="16"/>
      <c r="F31" s="16"/>
      <c r="G31" s="16"/>
      <c r="H31" s="16"/>
      <c r="I31" s="16"/>
      <c r="J31" s="16"/>
      <c r="K31" s="16"/>
      <c r="L31" s="16"/>
      <c r="M31" s="16"/>
      <c r="N31" s="16"/>
      <c r="O31" s="1"/>
    </row>
    <row r="32" spans="1:15" ht="15.75" x14ac:dyDescent="0.25">
      <c r="A32" s="14"/>
      <c r="B32" s="15"/>
      <c r="C32" s="16"/>
      <c r="D32" s="16"/>
      <c r="E32" s="16"/>
      <c r="F32" s="16"/>
      <c r="G32" s="16"/>
      <c r="H32" s="16"/>
      <c r="I32" s="16"/>
      <c r="J32" s="16"/>
      <c r="K32" s="16"/>
      <c r="L32" s="16"/>
      <c r="M32" s="16"/>
      <c r="N32" s="16"/>
      <c r="O32" s="2"/>
    </row>
    <row r="33" spans="1:15" ht="15.75" x14ac:dyDescent="0.25">
      <c r="A33" s="14"/>
      <c r="B33" s="15"/>
      <c r="C33" s="16"/>
      <c r="D33" s="16"/>
      <c r="E33" s="16"/>
      <c r="F33" s="16"/>
      <c r="G33" s="16"/>
      <c r="H33" s="16"/>
      <c r="I33" s="16"/>
      <c r="J33" s="16"/>
      <c r="K33" s="16"/>
      <c r="L33" s="16"/>
      <c r="M33" s="16"/>
      <c r="N33" s="16"/>
      <c r="O33" s="2"/>
    </row>
    <row r="34" spans="1:15" ht="15.75" x14ac:dyDescent="0.25">
      <c r="A34" s="14"/>
      <c r="B34" s="15"/>
      <c r="C34" s="16"/>
      <c r="D34" s="16"/>
      <c r="E34" s="16"/>
      <c r="F34" s="16"/>
      <c r="G34" s="16"/>
      <c r="H34" s="16"/>
      <c r="I34" s="16"/>
      <c r="J34" s="16"/>
      <c r="K34" s="16"/>
      <c r="L34" s="16"/>
      <c r="M34" s="16"/>
      <c r="N34" s="16"/>
      <c r="O34" s="2"/>
    </row>
    <row r="35" spans="1:15" ht="15.75" x14ac:dyDescent="0.25">
      <c r="A35" s="14"/>
      <c r="B35" s="15"/>
      <c r="C35" s="16"/>
      <c r="D35" s="16"/>
      <c r="E35" s="16"/>
      <c r="F35" s="16"/>
      <c r="G35" s="16"/>
      <c r="H35" s="16"/>
      <c r="I35" s="16"/>
      <c r="J35" s="16"/>
      <c r="K35" s="16"/>
      <c r="L35" s="16"/>
      <c r="M35" s="16"/>
      <c r="N35" s="16"/>
      <c r="O35" s="1"/>
    </row>
    <row r="36" spans="1:15" ht="15.75" x14ac:dyDescent="0.25">
      <c r="A36" s="14"/>
      <c r="B36" s="15"/>
      <c r="C36" s="16"/>
      <c r="D36" s="16"/>
      <c r="E36" s="16"/>
      <c r="F36" s="16"/>
      <c r="G36" s="16"/>
      <c r="H36" s="16"/>
      <c r="I36" s="16"/>
      <c r="J36" s="16"/>
      <c r="K36" s="16"/>
      <c r="L36" s="16"/>
      <c r="M36" s="16"/>
      <c r="N36" s="16"/>
      <c r="O36" s="1"/>
    </row>
    <row r="37" spans="1:15" ht="15.75" x14ac:dyDescent="0.25">
      <c r="A37" s="14"/>
      <c r="B37" s="15"/>
      <c r="C37" s="16"/>
      <c r="D37" s="16"/>
      <c r="E37" s="16"/>
      <c r="F37" s="16"/>
      <c r="G37" s="16"/>
      <c r="H37" s="16"/>
      <c r="I37" s="16"/>
      <c r="J37" s="16"/>
      <c r="K37" s="16"/>
      <c r="L37" s="16"/>
      <c r="M37" s="16"/>
      <c r="N37" s="16"/>
      <c r="O37" s="1"/>
    </row>
    <row r="38" spans="1:15" ht="15.75" x14ac:dyDescent="0.25">
      <c r="A38" s="14"/>
      <c r="B38" s="15"/>
      <c r="C38" s="16"/>
      <c r="D38" s="16"/>
      <c r="E38" s="16"/>
      <c r="F38" s="16"/>
      <c r="G38" s="16"/>
      <c r="H38" s="16"/>
      <c r="I38" s="16"/>
      <c r="J38" s="16"/>
      <c r="K38" s="16"/>
      <c r="L38" s="16"/>
      <c r="M38" s="16"/>
      <c r="N38" s="16"/>
      <c r="O38" s="1"/>
    </row>
    <row r="39" spans="1:15" ht="15.75" x14ac:dyDescent="0.25">
      <c r="A39" s="14"/>
      <c r="B39" s="15"/>
      <c r="C39" s="16"/>
      <c r="D39" s="16"/>
      <c r="E39" s="16"/>
      <c r="F39" s="16"/>
      <c r="G39" s="16"/>
      <c r="H39" s="16"/>
      <c r="I39" s="16"/>
      <c r="J39" s="16"/>
      <c r="K39" s="16"/>
      <c r="L39" s="16"/>
      <c r="M39" s="16"/>
      <c r="N39" s="16"/>
      <c r="O39" s="1"/>
    </row>
    <row r="40" spans="1:15" ht="15.75" x14ac:dyDescent="0.25">
      <c r="A40" s="14"/>
      <c r="B40" s="15"/>
      <c r="C40" s="16"/>
      <c r="D40" s="16"/>
      <c r="E40" s="16"/>
      <c r="F40" s="16"/>
      <c r="G40" s="16"/>
      <c r="H40" s="16"/>
      <c r="I40" s="16"/>
      <c r="J40" s="16"/>
      <c r="K40" s="16"/>
      <c r="L40" s="16"/>
      <c r="M40" s="16"/>
      <c r="N40" s="16"/>
      <c r="O40" s="2"/>
    </row>
    <row r="41" spans="1:15" ht="15.75" x14ac:dyDescent="0.25">
      <c r="A41" s="14"/>
      <c r="B41" s="15"/>
      <c r="C41" s="16"/>
      <c r="D41" s="16"/>
      <c r="E41" s="16"/>
      <c r="F41" s="16"/>
      <c r="G41" s="16"/>
      <c r="H41" s="16"/>
      <c r="I41" s="16"/>
      <c r="J41" s="16"/>
      <c r="K41" s="16"/>
      <c r="L41" s="16"/>
      <c r="M41" s="16"/>
      <c r="N41" s="16"/>
      <c r="O41" s="1"/>
    </row>
    <row r="42" spans="1:15" ht="15.75" x14ac:dyDescent="0.25">
      <c r="A42" s="14"/>
      <c r="B42" s="15"/>
      <c r="C42" s="16"/>
      <c r="D42" s="16"/>
      <c r="E42" s="16"/>
      <c r="F42" s="16"/>
      <c r="G42" s="16"/>
      <c r="H42" s="16"/>
      <c r="I42" s="16"/>
      <c r="J42" s="16"/>
      <c r="K42" s="16"/>
      <c r="L42" s="16"/>
      <c r="M42" s="16"/>
      <c r="N42" s="16"/>
      <c r="O42" s="1"/>
    </row>
    <row r="43" spans="1:15" ht="15.75" x14ac:dyDescent="0.25">
      <c r="A43" s="14"/>
      <c r="B43" s="15"/>
      <c r="C43" s="16"/>
      <c r="D43" s="16"/>
      <c r="E43" s="16"/>
      <c r="F43" s="16"/>
      <c r="G43" s="16"/>
      <c r="H43" s="16"/>
      <c r="I43" s="16"/>
      <c r="J43" s="16"/>
      <c r="K43" s="16"/>
      <c r="L43" s="16"/>
      <c r="M43" s="16"/>
      <c r="N43" s="16"/>
      <c r="O43" s="1"/>
    </row>
    <row r="44" spans="1:15" ht="15.75" x14ac:dyDescent="0.25">
      <c r="A44" s="14"/>
      <c r="B44" s="15"/>
      <c r="C44" s="16"/>
      <c r="D44" s="16"/>
      <c r="E44" s="16"/>
      <c r="F44" s="16"/>
      <c r="G44" s="16"/>
      <c r="H44" s="16"/>
      <c r="I44" s="16"/>
      <c r="J44" s="16"/>
      <c r="K44" s="16"/>
      <c r="L44" s="16"/>
      <c r="M44" s="16"/>
      <c r="N44" s="16"/>
      <c r="O44" s="1"/>
    </row>
    <row r="45" spans="1:15" ht="15.75" x14ac:dyDescent="0.25">
      <c r="A45" s="14"/>
      <c r="B45" s="15"/>
      <c r="C45" s="16"/>
      <c r="D45" s="16"/>
      <c r="E45" s="16"/>
      <c r="F45" s="16"/>
      <c r="G45" s="16"/>
      <c r="H45" s="16"/>
      <c r="I45" s="16"/>
      <c r="J45" s="16"/>
      <c r="K45" s="16"/>
      <c r="L45" s="16"/>
      <c r="M45" s="16"/>
      <c r="N45" s="16"/>
      <c r="O45" s="1"/>
    </row>
    <row r="46" spans="1:15" ht="15.75" x14ac:dyDescent="0.25">
      <c r="A46" s="14"/>
      <c r="B46" s="15"/>
      <c r="C46" s="16"/>
      <c r="D46" s="16"/>
      <c r="E46" s="16"/>
      <c r="F46" s="16"/>
      <c r="G46" s="16"/>
      <c r="H46" s="16"/>
      <c r="I46" s="16"/>
      <c r="J46" s="16"/>
      <c r="K46" s="16"/>
      <c r="L46" s="16"/>
      <c r="M46" s="16"/>
      <c r="N46" s="16"/>
      <c r="O46" s="1"/>
    </row>
    <row r="47" spans="1:15" ht="15.75" x14ac:dyDescent="0.25">
      <c r="A47" s="14"/>
      <c r="B47" s="15"/>
      <c r="C47" s="16"/>
      <c r="D47" s="16"/>
      <c r="E47" s="16"/>
      <c r="F47" s="16"/>
      <c r="G47" s="16"/>
      <c r="H47" s="16"/>
      <c r="I47" s="16"/>
      <c r="J47" s="16"/>
      <c r="K47" s="16"/>
      <c r="L47" s="16"/>
      <c r="M47" s="16"/>
      <c r="N47" s="16"/>
      <c r="O47" s="1"/>
    </row>
    <row r="48" spans="1:15" ht="15.75" x14ac:dyDescent="0.25">
      <c r="A48" s="14"/>
      <c r="B48" s="15"/>
      <c r="C48" s="16"/>
      <c r="D48" s="16"/>
      <c r="E48" s="16"/>
      <c r="F48" s="16"/>
      <c r="G48" s="16"/>
      <c r="H48" s="16"/>
      <c r="I48" s="16"/>
      <c r="J48" s="16"/>
      <c r="K48" s="16"/>
      <c r="L48" s="16"/>
      <c r="M48" s="16"/>
      <c r="N48" s="16"/>
      <c r="O48" s="1"/>
    </row>
    <row r="49" spans="1:15" ht="15.75" x14ac:dyDescent="0.25">
      <c r="A49" s="14"/>
      <c r="B49" s="15"/>
      <c r="C49" s="16"/>
      <c r="D49" s="16"/>
      <c r="E49" s="16"/>
      <c r="F49" s="16"/>
      <c r="G49" s="16"/>
      <c r="H49" s="16"/>
      <c r="I49" s="16"/>
      <c r="J49" s="16"/>
      <c r="K49" s="16"/>
      <c r="L49" s="16"/>
      <c r="M49" s="16"/>
      <c r="N49" s="16"/>
      <c r="O49" s="1"/>
    </row>
    <row r="50" spans="1:15" ht="15.75" x14ac:dyDescent="0.25">
      <c r="A50" s="14"/>
      <c r="B50" s="15"/>
      <c r="C50" s="16"/>
      <c r="D50" s="16"/>
      <c r="E50" s="16"/>
      <c r="F50" s="16"/>
      <c r="G50" s="16"/>
      <c r="H50" s="16"/>
      <c r="I50" s="16"/>
      <c r="J50" s="16"/>
      <c r="K50" s="16"/>
      <c r="L50" s="16"/>
      <c r="M50" s="16"/>
      <c r="N50" s="16"/>
      <c r="O50" s="1"/>
    </row>
    <row r="51" spans="1:15" ht="15.75" x14ac:dyDescent="0.25">
      <c r="A51" s="14"/>
      <c r="B51" s="15"/>
      <c r="C51" s="16"/>
      <c r="D51" s="16"/>
      <c r="E51" s="16"/>
      <c r="F51" s="16"/>
      <c r="G51" s="16"/>
      <c r="H51" s="16"/>
      <c r="I51" s="16"/>
      <c r="J51" s="16"/>
      <c r="K51" s="16"/>
      <c r="L51" s="16"/>
      <c r="M51" s="16"/>
      <c r="N51" s="16"/>
    </row>
    <row r="52" spans="1:15" s="199" customFormat="1" ht="15.75" x14ac:dyDescent="0.25">
      <c r="A52" s="14"/>
      <c r="B52" s="15"/>
      <c r="C52" s="16"/>
      <c r="D52" s="16"/>
      <c r="E52" s="16"/>
      <c r="F52" s="16"/>
      <c r="G52" s="16"/>
      <c r="H52" s="16"/>
      <c r="I52" s="16"/>
      <c r="J52" s="16"/>
      <c r="K52" s="16"/>
      <c r="L52" s="16"/>
      <c r="M52" s="16"/>
      <c r="N52" s="16"/>
    </row>
    <row r="53" spans="1:15" s="199" customFormat="1" ht="15.75" x14ac:dyDescent="0.25">
      <c r="A53" s="14"/>
      <c r="B53" s="15"/>
      <c r="C53" s="16"/>
      <c r="D53" s="16"/>
      <c r="E53" s="16"/>
      <c r="F53" s="16"/>
      <c r="G53" s="16"/>
      <c r="H53" s="16"/>
      <c r="I53" s="16"/>
      <c r="J53" s="16"/>
      <c r="K53" s="16"/>
      <c r="L53" s="16"/>
      <c r="M53" s="16"/>
      <c r="N53" s="16"/>
    </row>
    <row r="54" spans="1:15" s="199" customFormat="1" ht="15.75" x14ac:dyDescent="0.25">
      <c r="A54" s="14"/>
      <c r="B54" s="15"/>
      <c r="C54" s="16"/>
      <c r="D54" s="16"/>
      <c r="E54" s="16"/>
      <c r="F54" s="16"/>
      <c r="G54" s="16"/>
      <c r="H54" s="16"/>
      <c r="I54" s="16"/>
      <c r="J54" s="16"/>
      <c r="K54" s="16"/>
      <c r="L54" s="16"/>
      <c r="M54" s="16"/>
      <c r="N54" s="16"/>
    </row>
    <row r="55" spans="1:15" s="35" customFormat="1" ht="14.25" hidden="1" customHeight="1" x14ac:dyDescent="0.2"/>
    <row r="56" spans="1:15" s="35" customFormat="1" ht="14.25" hidden="1" customHeight="1" x14ac:dyDescent="0.2"/>
    <row r="57" spans="1:15" s="35" customFormat="1" ht="14.25" hidden="1" customHeight="1" x14ac:dyDescent="0.2"/>
    <row r="58" spans="1:15" s="35" customFormat="1" ht="14.25" hidden="1" customHeight="1" x14ac:dyDescent="0.2"/>
    <row r="59" spans="1:15" s="35" customFormat="1" ht="14.25" hidden="1" customHeight="1" x14ac:dyDescent="0.2"/>
    <row r="60" spans="1:15" s="35" customFormat="1" ht="14.25" hidden="1" customHeight="1" x14ac:dyDescent="0.2"/>
    <row r="61" spans="1:15" s="35" customFormat="1" ht="14.25" hidden="1" customHeight="1" x14ac:dyDescent="0.2"/>
    <row r="62" spans="1:15" s="35" customFormat="1" ht="14.25" hidden="1" customHeight="1" x14ac:dyDescent="0.2"/>
    <row r="63" spans="1:15" s="35" customFormat="1" ht="14.25" hidden="1" customHeight="1" x14ac:dyDescent="0.2"/>
    <row r="64" spans="1:15" s="35" customFormat="1" ht="14.25" hidden="1" customHeight="1" x14ac:dyDescent="0.2"/>
    <row r="65" spans="2:31" s="35" customFormat="1" ht="15" hidden="1" customHeight="1" x14ac:dyDescent="0.2">
      <c r="R65" s="45"/>
      <c r="S65" s="45"/>
      <c r="T65" s="45"/>
      <c r="U65" s="45"/>
      <c r="V65" s="45"/>
      <c r="W65" s="45"/>
      <c r="X65" s="45"/>
      <c r="Y65" s="45"/>
      <c r="Z65" s="45"/>
      <c r="AA65" s="45"/>
      <c r="AB65" s="45"/>
      <c r="AC65" s="45"/>
      <c r="AD65" s="45"/>
      <c r="AE65" s="45"/>
    </row>
    <row r="66" spans="2:31" s="35" customFormat="1" ht="15" hidden="1" customHeight="1" x14ac:dyDescent="0.2">
      <c r="L66" s="34"/>
      <c r="R66" s="46"/>
      <c r="S66" s="41"/>
      <c r="T66" s="101"/>
      <c r="U66" s="101"/>
      <c r="V66" s="101"/>
      <c r="W66" s="101"/>
      <c r="X66" s="101"/>
      <c r="Y66" s="101"/>
      <c r="Z66" s="101"/>
      <c r="AA66" s="101"/>
      <c r="AB66" s="101"/>
      <c r="AC66" s="101"/>
      <c r="AD66" s="101"/>
      <c r="AE66" s="101"/>
    </row>
    <row r="67" spans="2:31" s="35" customFormat="1" ht="15" hidden="1" customHeight="1" x14ac:dyDescent="0.2">
      <c r="L67" s="34"/>
      <c r="R67" s="46"/>
      <c r="S67" s="41"/>
      <c r="T67" s="101"/>
      <c r="U67" s="101"/>
      <c r="V67" s="101"/>
      <c r="W67" s="101"/>
      <c r="X67" s="101"/>
      <c r="Y67" s="101"/>
      <c r="Z67" s="101"/>
      <c r="AA67" s="101"/>
      <c r="AB67" s="101"/>
      <c r="AC67" s="101"/>
      <c r="AD67" s="101"/>
      <c r="AE67" s="101"/>
    </row>
    <row r="68" spans="2:31" s="35" customFormat="1" ht="15" hidden="1" customHeight="1" x14ac:dyDescent="0.2">
      <c r="L68" s="34"/>
      <c r="R68" s="46"/>
      <c r="S68" s="41"/>
      <c r="T68" s="101"/>
      <c r="U68" s="101"/>
      <c r="V68" s="101"/>
      <c r="W68" s="101"/>
      <c r="X68" s="101"/>
      <c r="Y68" s="101"/>
      <c r="Z68" s="101"/>
      <c r="AA68" s="101"/>
      <c r="AB68" s="101"/>
      <c r="AC68" s="101"/>
      <c r="AD68" s="101"/>
      <c r="AE68" s="101"/>
    </row>
    <row r="69" spans="2:31" s="35" customFormat="1" ht="15" hidden="1" customHeight="1" x14ac:dyDescent="0.2">
      <c r="L69" s="34"/>
      <c r="R69" s="46"/>
      <c r="S69" s="41"/>
      <c r="T69" s="101"/>
      <c r="U69" s="101"/>
      <c r="V69" s="101"/>
      <c r="W69" s="101"/>
      <c r="X69" s="101"/>
      <c r="Y69" s="101"/>
      <c r="Z69" s="101"/>
      <c r="AA69" s="101"/>
      <c r="AB69" s="101"/>
      <c r="AC69" s="101"/>
      <c r="AD69" s="101"/>
      <c r="AE69" s="101"/>
    </row>
    <row r="70" spans="2:31" s="35" customFormat="1" ht="15" hidden="1" customHeight="1" x14ac:dyDescent="0.2">
      <c r="L70" s="34"/>
      <c r="R70" s="46"/>
      <c r="S70" s="41"/>
      <c r="T70" s="101"/>
      <c r="U70" s="101"/>
      <c r="V70" s="101"/>
      <c r="W70" s="101"/>
      <c r="X70" s="101"/>
      <c r="Y70" s="101"/>
      <c r="Z70" s="101"/>
      <c r="AA70" s="101"/>
      <c r="AB70" s="101"/>
      <c r="AC70" s="101"/>
      <c r="AD70" s="101"/>
      <c r="AE70" s="101"/>
    </row>
    <row r="71" spans="2:31" s="35" customFormat="1" ht="15" hidden="1" customHeight="1" x14ac:dyDescent="0.2">
      <c r="L71" s="34"/>
      <c r="R71" s="46"/>
      <c r="S71" s="41"/>
      <c r="T71" s="101"/>
      <c r="U71" s="101"/>
      <c r="V71" s="101"/>
      <c r="W71" s="101"/>
      <c r="X71" s="101"/>
      <c r="Y71" s="101"/>
      <c r="Z71" s="101"/>
      <c r="AA71" s="101"/>
      <c r="AB71" s="101"/>
      <c r="AC71" s="101"/>
      <c r="AD71" s="101"/>
      <c r="AE71" s="101"/>
    </row>
    <row r="72" spans="2:31" s="35" customFormat="1" ht="15" hidden="1" customHeight="1" x14ac:dyDescent="0.2">
      <c r="L72" s="34"/>
      <c r="R72" s="46"/>
      <c r="S72" s="41"/>
      <c r="T72" s="101"/>
      <c r="U72" s="101"/>
      <c r="V72" s="101"/>
      <c r="W72" s="101"/>
      <c r="X72" s="101"/>
      <c r="Y72" s="101"/>
      <c r="Z72" s="101"/>
      <c r="AA72" s="101"/>
      <c r="AB72" s="101"/>
      <c r="AC72" s="101"/>
      <c r="AD72" s="101"/>
      <c r="AE72" s="101"/>
    </row>
    <row r="73" spans="2:31" s="35" customFormat="1" ht="15" hidden="1" customHeight="1" x14ac:dyDescent="0.2">
      <c r="C73" s="36"/>
      <c r="D73" s="36"/>
      <c r="E73" s="36"/>
      <c r="F73" s="36"/>
      <c r="G73" s="36"/>
      <c r="H73" s="36"/>
      <c r="I73" s="36"/>
      <c r="J73" s="37"/>
      <c r="K73" s="36"/>
      <c r="L73" s="34"/>
      <c r="O73" s="36"/>
      <c r="R73" s="46"/>
      <c r="S73" s="41"/>
      <c r="T73" s="101"/>
      <c r="U73" s="101"/>
      <c r="V73" s="101"/>
      <c r="W73" s="101"/>
      <c r="X73" s="101"/>
      <c r="Y73" s="101"/>
      <c r="Z73" s="101"/>
      <c r="AA73" s="101"/>
      <c r="AB73" s="101"/>
      <c r="AC73" s="101"/>
      <c r="AD73" s="101"/>
      <c r="AE73" s="101"/>
    </row>
    <row r="74" spans="2:31" s="35" customFormat="1" ht="15" hidden="1" customHeight="1" x14ac:dyDescent="0.2">
      <c r="C74" s="36"/>
      <c r="D74" s="36"/>
      <c r="E74" s="36"/>
      <c r="F74" s="36"/>
      <c r="G74" s="36"/>
      <c r="H74" s="36"/>
      <c r="I74" s="36"/>
      <c r="J74" s="36"/>
      <c r="K74" s="36"/>
      <c r="L74" s="34"/>
      <c r="O74" s="36"/>
      <c r="R74" s="46"/>
      <c r="S74" s="41"/>
      <c r="T74" s="101"/>
      <c r="U74" s="101"/>
      <c r="V74" s="101"/>
      <c r="W74" s="101"/>
      <c r="X74" s="101"/>
      <c r="Y74" s="101"/>
      <c r="Z74" s="101"/>
      <c r="AA74" s="101"/>
      <c r="AB74" s="101"/>
      <c r="AC74" s="101"/>
      <c r="AD74" s="101"/>
      <c r="AE74" s="101"/>
    </row>
    <row r="75" spans="2:31" s="35" customFormat="1" ht="15.75" hidden="1" customHeight="1" x14ac:dyDescent="0.25">
      <c r="C75" s="38"/>
      <c r="D75" s="38"/>
      <c r="E75" s="36"/>
      <c r="F75" s="36"/>
      <c r="G75" s="36"/>
      <c r="H75" s="36"/>
      <c r="I75" s="36"/>
      <c r="J75" s="36"/>
      <c r="K75" s="36"/>
      <c r="L75" s="34"/>
      <c r="O75" s="36"/>
      <c r="R75" s="46"/>
      <c r="S75" s="41"/>
      <c r="T75" s="101"/>
      <c r="U75" s="101"/>
      <c r="V75" s="101"/>
      <c r="W75" s="101"/>
      <c r="X75" s="101"/>
      <c r="Y75" s="101"/>
      <c r="Z75" s="101"/>
      <c r="AA75" s="101"/>
      <c r="AB75" s="101"/>
      <c r="AC75" s="101"/>
      <c r="AD75" s="101"/>
      <c r="AE75" s="101"/>
    </row>
    <row r="76" spans="2:31" s="35" customFormat="1" ht="15.75" hidden="1" customHeight="1" x14ac:dyDescent="0.25">
      <c r="C76" s="38"/>
      <c r="D76" s="39"/>
      <c r="E76" s="40"/>
      <c r="F76" s="36"/>
      <c r="G76" s="36"/>
      <c r="H76" s="36"/>
      <c r="I76" s="36"/>
      <c r="J76" s="36"/>
      <c r="K76" s="36"/>
      <c r="L76" s="34"/>
      <c r="O76" s="36"/>
      <c r="R76" s="46"/>
      <c r="S76" s="41"/>
      <c r="T76" s="101"/>
      <c r="U76" s="101"/>
      <c r="V76" s="101"/>
      <c r="W76" s="101"/>
      <c r="X76" s="101"/>
      <c r="Y76" s="101"/>
      <c r="Z76" s="101"/>
      <c r="AA76" s="101"/>
      <c r="AB76" s="101"/>
      <c r="AC76" s="101"/>
      <c r="AD76" s="101"/>
      <c r="AE76" s="101"/>
    </row>
    <row r="77" spans="2:31" s="35" customFormat="1" ht="15.75" hidden="1" customHeight="1" x14ac:dyDescent="0.25">
      <c r="C77" s="38"/>
      <c r="D77" s="38"/>
      <c r="E77" s="36"/>
      <c r="F77" s="36"/>
      <c r="G77" s="36"/>
      <c r="H77" s="36"/>
      <c r="I77" s="36"/>
      <c r="J77" s="36"/>
      <c r="K77" s="36"/>
      <c r="L77" s="34"/>
      <c r="O77" s="36"/>
      <c r="R77" s="46"/>
      <c r="S77" s="41"/>
      <c r="T77" s="101"/>
      <c r="U77" s="101"/>
      <c r="V77" s="101"/>
      <c r="W77" s="101"/>
      <c r="X77" s="101"/>
      <c r="Y77" s="101"/>
      <c r="Z77" s="101"/>
      <c r="AA77" s="101"/>
      <c r="AB77" s="101"/>
      <c r="AC77" s="101"/>
      <c r="AD77" s="101"/>
      <c r="AE77" s="101"/>
    </row>
    <row r="78" spans="2:31" s="35" customFormat="1" ht="15" hidden="1" customHeight="1" x14ac:dyDescent="0.2">
      <c r="B78" s="41"/>
      <c r="C78" s="42"/>
      <c r="D78" s="42"/>
      <c r="E78" s="42"/>
      <c r="F78" s="42"/>
      <c r="G78" s="42"/>
      <c r="H78" s="42"/>
      <c r="I78" s="42"/>
      <c r="J78" s="42"/>
      <c r="K78" s="42"/>
      <c r="L78" s="34"/>
      <c r="O78" s="36"/>
      <c r="R78" s="46"/>
      <c r="S78" s="41"/>
      <c r="T78" s="101"/>
      <c r="U78" s="101"/>
      <c r="V78" s="101"/>
      <c r="W78" s="101"/>
      <c r="X78" s="101"/>
      <c r="Y78" s="101"/>
      <c r="Z78" s="101"/>
      <c r="AA78" s="101"/>
      <c r="AB78" s="101"/>
      <c r="AC78" s="101"/>
      <c r="AD78" s="101"/>
      <c r="AE78" s="101"/>
    </row>
    <row r="79" spans="2:31" s="35" customFormat="1" ht="15" hidden="1" customHeight="1" x14ac:dyDescent="0.2">
      <c r="B79" s="47"/>
      <c r="C79" s="42"/>
      <c r="D79" s="42"/>
      <c r="E79" s="42"/>
      <c r="F79" s="42"/>
      <c r="G79" s="42"/>
      <c r="H79" s="42"/>
      <c r="I79" s="42"/>
      <c r="J79" s="42"/>
      <c r="K79" s="42"/>
      <c r="L79" s="34"/>
      <c r="O79" s="43"/>
      <c r="R79" s="46"/>
      <c r="S79" s="41"/>
      <c r="T79" s="101"/>
      <c r="U79" s="101"/>
      <c r="V79" s="101"/>
      <c r="W79" s="101"/>
      <c r="X79" s="101"/>
      <c r="Y79" s="101"/>
      <c r="Z79" s="101"/>
      <c r="AA79" s="101"/>
      <c r="AB79" s="101"/>
      <c r="AC79" s="101"/>
      <c r="AD79" s="101"/>
      <c r="AE79" s="101"/>
    </row>
    <row r="80" spans="2:31" s="35" customFormat="1" ht="15" hidden="1" customHeight="1" x14ac:dyDescent="0.2">
      <c r="C80" s="36"/>
      <c r="D80" s="44"/>
      <c r="E80" s="44"/>
      <c r="F80" s="44"/>
      <c r="G80" s="44"/>
      <c r="H80" s="44"/>
      <c r="I80" s="44"/>
      <c r="J80" s="44"/>
      <c r="K80" s="44"/>
      <c r="L80" s="34"/>
      <c r="O80" s="44"/>
      <c r="R80" s="46"/>
      <c r="S80" s="41"/>
      <c r="T80" s="101"/>
      <c r="U80" s="101"/>
      <c r="V80" s="101"/>
      <c r="W80" s="101"/>
      <c r="X80" s="101"/>
      <c r="Y80" s="101"/>
      <c r="Z80" s="101"/>
      <c r="AA80" s="101"/>
      <c r="AB80" s="101"/>
      <c r="AC80" s="101"/>
      <c r="AD80" s="101"/>
      <c r="AE80" s="101"/>
    </row>
    <row r="81" spans="12:31" s="35" customFormat="1" ht="15" hidden="1" customHeight="1" x14ac:dyDescent="0.2">
      <c r="L81" s="34"/>
      <c r="O81" s="44"/>
      <c r="R81" s="46"/>
      <c r="S81" s="41"/>
      <c r="T81" s="101"/>
      <c r="U81" s="101"/>
      <c r="V81" s="101"/>
      <c r="W81" s="101"/>
      <c r="X81" s="101"/>
      <c r="Y81" s="101"/>
      <c r="Z81" s="101"/>
      <c r="AA81" s="101"/>
      <c r="AB81" s="101"/>
      <c r="AC81" s="101"/>
      <c r="AD81" s="101"/>
      <c r="AE81" s="101"/>
    </row>
    <row r="82" spans="12:31" s="35" customFormat="1" ht="15" hidden="1" customHeight="1" x14ac:dyDescent="0.2">
      <c r="L82" s="34"/>
      <c r="O82" s="44"/>
      <c r="R82" s="46"/>
      <c r="S82" s="41"/>
      <c r="T82" s="101"/>
      <c r="U82" s="101"/>
      <c r="V82" s="101"/>
      <c r="W82" s="101"/>
      <c r="X82" s="101"/>
      <c r="Y82" s="101"/>
      <c r="Z82" s="101"/>
      <c r="AA82" s="101"/>
      <c r="AB82" s="101"/>
      <c r="AC82" s="101"/>
      <c r="AD82" s="101"/>
      <c r="AE82" s="101"/>
    </row>
    <row r="83" spans="12:31" s="35" customFormat="1" ht="15" hidden="1" customHeight="1" x14ac:dyDescent="0.2">
      <c r="L83" s="34"/>
      <c r="O83" s="44"/>
      <c r="R83" s="46"/>
      <c r="S83" s="41"/>
      <c r="T83" s="101"/>
      <c r="U83" s="101"/>
      <c r="V83" s="101"/>
      <c r="W83" s="101"/>
      <c r="X83" s="101"/>
      <c r="Y83" s="101"/>
      <c r="Z83" s="101"/>
      <c r="AA83" s="101"/>
      <c r="AB83" s="101"/>
      <c r="AC83" s="101"/>
      <c r="AD83" s="101"/>
      <c r="AE83" s="101"/>
    </row>
    <row r="84" spans="12:31" s="35" customFormat="1" ht="15" hidden="1" customHeight="1" x14ac:dyDescent="0.2">
      <c r="L84" s="34"/>
      <c r="O84" s="44"/>
      <c r="R84" s="46"/>
      <c r="S84" s="41"/>
      <c r="T84" s="101"/>
      <c r="U84" s="101"/>
      <c r="V84" s="101"/>
      <c r="W84" s="101"/>
      <c r="X84" s="101"/>
      <c r="Y84" s="101"/>
      <c r="Z84" s="101"/>
      <c r="AA84" s="101"/>
      <c r="AB84" s="101"/>
      <c r="AC84" s="101"/>
      <c r="AD84" s="101"/>
      <c r="AE84" s="101"/>
    </row>
    <row r="85" spans="12:31" s="35" customFormat="1" ht="15" hidden="1" customHeight="1" x14ac:dyDescent="0.2">
      <c r="L85" s="34"/>
      <c r="R85" s="46"/>
      <c r="S85" s="41"/>
      <c r="T85" s="101"/>
      <c r="U85" s="101"/>
      <c r="V85" s="101"/>
      <c r="W85" s="101"/>
      <c r="X85" s="101"/>
      <c r="Y85" s="101"/>
      <c r="Z85" s="101"/>
      <c r="AA85" s="101"/>
      <c r="AB85" s="101"/>
      <c r="AC85" s="101"/>
      <c r="AD85" s="101"/>
      <c r="AE85" s="101"/>
    </row>
    <row r="86" spans="12:31" s="35" customFormat="1" ht="15" hidden="1" customHeight="1" x14ac:dyDescent="0.2">
      <c r="L86" s="34"/>
      <c r="R86" s="46"/>
      <c r="S86" s="41"/>
      <c r="T86" s="101"/>
      <c r="U86" s="101"/>
      <c r="V86" s="101"/>
      <c r="W86" s="101"/>
      <c r="X86" s="101"/>
      <c r="Y86" s="101"/>
      <c r="Z86" s="101"/>
      <c r="AA86" s="101"/>
      <c r="AB86" s="101"/>
      <c r="AC86" s="101"/>
      <c r="AD86" s="101"/>
      <c r="AE86" s="101"/>
    </row>
    <row r="87" spans="12:31" s="35" customFormat="1" ht="15" hidden="1" customHeight="1" x14ac:dyDescent="0.2">
      <c r="L87" s="34"/>
      <c r="R87" s="46"/>
      <c r="S87" s="41"/>
      <c r="T87" s="101"/>
      <c r="U87" s="101"/>
      <c r="V87" s="101"/>
      <c r="W87" s="101"/>
      <c r="X87" s="101"/>
      <c r="Y87" s="101"/>
      <c r="Z87" s="101"/>
      <c r="AA87" s="101"/>
      <c r="AB87" s="101"/>
      <c r="AC87" s="101"/>
      <c r="AD87" s="101"/>
      <c r="AE87" s="101"/>
    </row>
    <row r="88" spans="12:31" s="35" customFormat="1" ht="15" hidden="1" customHeight="1" x14ac:dyDescent="0.2">
      <c r="L88" s="34"/>
      <c r="R88" s="46"/>
      <c r="S88" s="41"/>
      <c r="T88" s="101"/>
      <c r="U88" s="101"/>
      <c r="V88" s="101"/>
      <c r="W88" s="101"/>
      <c r="X88" s="101"/>
      <c r="Y88" s="101"/>
      <c r="Z88" s="101"/>
      <c r="AA88" s="101"/>
      <c r="AB88" s="101"/>
      <c r="AC88" s="101"/>
      <c r="AD88" s="101"/>
      <c r="AE88" s="101"/>
    </row>
    <row r="89" spans="12:31" s="35" customFormat="1" ht="15" hidden="1" customHeight="1" x14ac:dyDescent="0.2">
      <c r="L89" s="34"/>
      <c r="R89" s="46"/>
      <c r="S89" s="41"/>
      <c r="T89" s="101"/>
      <c r="U89" s="101"/>
      <c r="V89" s="101"/>
      <c r="W89" s="101"/>
      <c r="X89" s="101"/>
      <c r="Y89" s="101"/>
      <c r="Z89" s="101"/>
      <c r="AA89" s="101"/>
      <c r="AB89" s="101"/>
      <c r="AC89" s="101"/>
      <c r="AD89" s="101"/>
      <c r="AE89" s="101"/>
    </row>
    <row r="90" spans="12:31" s="35" customFormat="1" ht="15" hidden="1" customHeight="1" x14ac:dyDescent="0.2">
      <c r="L90" s="34"/>
      <c r="R90" s="46"/>
      <c r="S90" s="41"/>
      <c r="T90" s="101"/>
      <c r="U90" s="101"/>
      <c r="V90" s="101"/>
      <c r="W90" s="101"/>
      <c r="X90" s="101"/>
      <c r="Y90" s="101"/>
      <c r="Z90" s="101"/>
      <c r="AA90" s="101"/>
      <c r="AB90" s="101"/>
      <c r="AC90" s="101"/>
      <c r="AD90" s="101"/>
      <c r="AE90" s="101"/>
    </row>
    <row r="91" spans="12:31" s="35" customFormat="1" ht="15" hidden="1" customHeight="1" x14ac:dyDescent="0.2">
      <c r="L91" s="34"/>
      <c r="R91" s="46"/>
      <c r="S91" s="41"/>
      <c r="T91" s="101"/>
      <c r="U91" s="101"/>
      <c r="V91" s="101"/>
      <c r="W91" s="101"/>
      <c r="X91" s="101"/>
      <c r="Y91" s="101"/>
      <c r="Z91" s="101"/>
      <c r="AA91" s="101"/>
      <c r="AB91" s="101"/>
      <c r="AC91" s="101"/>
      <c r="AD91" s="101"/>
      <c r="AE91" s="101"/>
    </row>
    <row r="92" spans="12:31" s="35" customFormat="1" ht="15" hidden="1" customHeight="1" x14ac:dyDescent="0.2">
      <c r="L92" s="34"/>
      <c r="R92" s="46"/>
      <c r="S92" s="41"/>
      <c r="T92" s="101"/>
      <c r="U92" s="101"/>
      <c r="V92" s="101"/>
      <c r="W92" s="101"/>
      <c r="X92" s="101"/>
      <c r="Y92" s="101"/>
      <c r="Z92" s="101"/>
      <c r="AA92" s="101"/>
      <c r="AB92" s="101"/>
      <c r="AC92" s="101"/>
      <c r="AD92" s="101"/>
      <c r="AE92" s="101"/>
    </row>
    <row r="93" spans="12:31" s="35" customFormat="1" ht="15" hidden="1" customHeight="1" x14ac:dyDescent="0.2">
      <c r="L93" s="34"/>
      <c r="R93" s="46"/>
      <c r="S93" s="41"/>
      <c r="T93" s="101"/>
      <c r="U93" s="101"/>
      <c r="V93" s="101"/>
      <c r="W93" s="101"/>
      <c r="X93" s="101"/>
      <c r="Y93" s="101"/>
      <c r="Z93" s="101"/>
      <c r="AA93" s="101"/>
      <c r="AB93" s="101"/>
      <c r="AC93" s="101"/>
      <c r="AD93" s="101"/>
      <c r="AE93" s="101"/>
    </row>
    <row r="94" spans="12:31" s="35" customFormat="1" ht="15" hidden="1" customHeight="1" x14ac:dyDescent="0.2">
      <c r="L94" s="34"/>
      <c r="R94" s="46"/>
      <c r="S94" s="41"/>
      <c r="T94" s="101"/>
      <c r="U94" s="101"/>
      <c r="V94" s="101"/>
      <c r="W94" s="101"/>
      <c r="X94" s="101"/>
      <c r="Y94" s="101"/>
      <c r="Z94" s="101"/>
      <c r="AA94" s="101"/>
      <c r="AB94" s="101"/>
      <c r="AC94" s="101"/>
      <c r="AD94" s="101"/>
      <c r="AE94" s="101"/>
    </row>
    <row r="95" spans="12:31" s="35" customFormat="1" ht="15" hidden="1" customHeight="1" x14ac:dyDescent="0.2">
      <c r="L95" s="34"/>
      <c r="R95" s="46"/>
      <c r="S95" s="41"/>
      <c r="T95" s="101"/>
      <c r="U95" s="101"/>
      <c r="V95" s="101"/>
      <c r="W95" s="101"/>
      <c r="X95" s="101"/>
      <c r="Y95" s="101"/>
      <c r="Z95" s="101"/>
      <c r="AA95" s="101"/>
      <c r="AB95" s="101"/>
      <c r="AC95" s="101"/>
      <c r="AD95" s="101"/>
      <c r="AE95" s="101"/>
    </row>
    <row r="96" spans="12:31" s="35" customFormat="1" ht="15" hidden="1" customHeight="1" x14ac:dyDescent="0.2">
      <c r="L96" s="34"/>
      <c r="R96" s="46"/>
      <c r="S96" s="41"/>
      <c r="T96" s="101"/>
      <c r="U96" s="101"/>
      <c r="V96" s="101"/>
      <c r="W96" s="101"/>
      <c r="X96" s="101"/>
      <c r="Y96" s="101"/>
      <c r="Z96" s="101"/>
      <c r="AA96" s="101"/>
      <c r="AB96" s="101"/>
      <c r="AC96" s="101"/>
      <c r="AD96" s="101"/>
      <c r="AE96" s="101"/>
    </row>
    <row r="97" spans="12:31" s="35" customFormat="1" ht="15" hidden="1" customHeight="1" x14ac:dyDescent="0.2">
      <c r="L97" s="34"/>
      <c r="R97" s="46"/>
      <c r="S97" s="41"/>
      <c r="T97" s="101"/>
      <c r="U97" s="101"/>
      <c r="V97" s="101"/>
      <c r="W97" s="101"/>
      <c r="X97" s="101"/>
      <c r="Y97" s="101"/>
      <c r="Z97" s="101"/>
      <c r="AA97" s="101"/>
      <c r="AB97" s="101"/>
      <c r="AC97" s="101"/>
      <c r="AD97" s="101"/>
      <c r="AE97" s="101"/>
    </row>
    <row r="98" spans="12:31" s="35" customFormat="1" ht="15" hidden="1" customHeight="1" x14ac:dyDescent="0.2">
      <c r="L98" s="34"/>
      <c r="R98" s="46"/>
      <c r="S98" s="41"/>
      <c r="T98" s="101"/>
      <c r="U98" s="101"/>
      <c r="V98" s="101"/>
      <c r="W98" s="101"/>
      <c r="X98" s="101"/>
      <c r="Y98" s="101"/>
      <c r="Z98" s="101"/>
      <c r="AA98" s="101"/>
      <c r="AB98" s="101"/>
      <c r="AC98" s="101"/>
      <c r="AD98" s="101"/>
      <c r="AE98" s="101"/>
    </row>
    <row r="99" spans="12:31" s="35" customFormat="1" ht="15" hidden="1" customHeight="1" x14ac:dyDescent="0.2">
      <c r="L99" s="34"/>
      <c r="R99" s="46"/>
      <c r="S99" s="41"/>
      <c r="T99" s="101"/>
      <c r="U99" s="101"/>
      <c r="V99" s="101"/>
      <c r="W99" s="101"/>
      <c r="X99" s="101"/>
      <c r="Y99" s="101"/>
      <c r="Z99" s="101"/>
      <c r="AA99" s="101"/>
      <c r="AB99" s="101"/>
      <c r="AC99" s="101"/>
      <c r="AD99" s="101"/>
      <c r="AE99" s="101"/>
    </row>
    <row r="100" spans="12:31" s="35" customFormat="1" ht="15" hidden="1" customHeight="1" x14ac:dyDescent="0.2">
      <c r="L100" s="34"/>
      <c r="R100" s="46"/>
      <c r="S100" s="41"/>
      <c r="T100" s="101"/>
      <c r="U100" s="101"/>
      <c r="V100" s="101"/>
      <c r="W100" s="101"/>
      <c r="X100" s="101"/>
      <c r="Y100" s="101"/>
      <c r="Z100" s="101"/>
      <c r="AA100" s="101"/>
      <c r="AB100" s="101"/>
      <c r="AC100" s="101"/>
      <c r="AD100" s="101"/>
      <c r="AE100" s="101"/>
    </row>
    <row r="101" spans="12:31" s="35" customFormat="1" ht="15" hidden="1" customHeight="1" x14ac:dyDescent="0.2">
      <c r="L101" s="34"/>
      <c r="R101" s="46"/>
      <c r="S101" s="41"/>
      <c r="T101" s="101"/>
      <c r="U101" s="101"/>
      <c r="V101" s="101"/>
      <c r="W101" s="101"/>
      <c r="X101" s="101"/>
      <c r="Y101" s="101"/>
      <c r="Z101" s="101"/>
      <c r="AA101" s="101"/>
      <c r="AB101" s="101"/>
      <c r="AC101" s="101"/>
      <c r="AD101" s="101"/>
      <c r="AE101" s="101"/>
    </row>
    <row r="102" spans="12:31" s="35" customFormat="1" ht="15" hidden="1" customHeight="1" x14ac:dyDescent="0.2">
      <c r="L102" s="34"/>
      <c r="R102" s="46"/>
      <c r="S102" s="41"/>
      <c r="T102" s="101"/>
      <c r="U102" s="101"/>
      <c r="V102" s="101"/>
      <c r="W102" s="101"/>
      <c r="X102" s="101"/>
      <c r="Y102" s="101"/>
      <c r="Z102" s="101"/>
      <c r="AA102" s="101"/>
      <c r="AB102" s="101"/>
      <c r="AC102" s="101"/>
      <c r="AD102" s="101"/>
      <c r="AE102" s="101"/>
    </row>
    <row r="103" spans="12:31" s="35" customFormat="1" ht="15" hidden="1" customHeight="1" x14ac:dyDescent="0.2">
      <c r="L103" s="34"/>
      <c r="R103" s="46"/>
      <c r="S103" s="41"/>
      <c r="T103" s="101"/>
      <c r="U103" s="101"/>
      <c r="V103" s="101"/>
      <c r="W103" s="101"/>
      <c r="X103" s="101"/>
      <c r="Y103" s="101"/>
      <c r="Z103" s="101"/>
      <c r="AA103" s="101"/>
      <c r="AB103" s="101"/>
      <c r="AC103" s="101"/>
      <c r="AD103" s="101"/>
      <c r="AE103" s="101"/>
    </row>
    <row r="104" spans="12:31" s="35" customFormat="1" ht="15" hidden="1" customHeight="1" x14ac:dyDescent="0.2">
      <c r="L104" s="34"/>
      <c r="R104" s="46"/>
      <c r="S104" s="41"/>
      <c r="T104" s="101"/>
      <c r="U104" s="101"/>
      <c r="V104" s="101"/>
      <c r="W104" s="101"/>
      <c r="X104" s="101"/>
      <c r="Y104" s="101"/>
      <c r="Z104" s="101"/>
      <c r="AA104" s="101"/>
      <c r="AB104" s="101"/>
      <c r="AC104" s="101"/>
      <c r="AD104" s="101"/>
      <c r="AE104" s="101"/>
    </row>
    <row r="105" spans="12:31" s="35" customFormat="1" ht="15" hidden="1" customHeight="1" x14ac:dyDescent="0.2">
      <c r="L105" s="34"/>
      <c r="R105" s="46"/>
      <c r="S105" s="41"/>
      <c r="T105" s="101"/>
      <c r="U105" s="101"/>
      <c r="V105" s="101"/>
      <c r="W105" s="101"/>
      <c r="X105" s="101"/>
      <c r="Y105" s="101"/>
      <c r="Z105" s="101"/>
      <c r="AA105" s="101"/>
      <c r="AB105" s="101"/>
      <c r="AC105" s="101"/>
      <c r="AD105" s="101"/>
      <c r="AE105" s="101"/>
    </row>
    <row r="106" spans="12:31" s="35" customFormat="1" ht="15" hidden="1" customHeight="1" x14ac:dyDescent="0.2">
      <c r="L106" s="34"/>
      <c r="R106" s="46"/>
      <c r="S106" s="41"/>
      <c r="T106" s="101"/>
      <c r="U106" s="101"/>
      <c r="V106" s="101"/>
      <c r="W106" s="101"/>
      <c r="X106" s="101"/>
      <c r="Y106" s="101"/>
      <c r="Z106" s="101"/>
      <c r="AA106" s="101"/>
      <c r="AB106" s="101"/>
      <c r="AC106" s="101"/>
      <c r="AD106" s="101"/>
      <c r="AE106" s="101"/>
    </row>
    <row r="107" spans="12:31" s="35" customFormat="1" ht="15" hidden="1" customHeight="1" x14ac:dyDescent="0.2">
      <c r="L107" s="34"/>
      <c r="R107" s="46"/>
      <c r="S107" s="41"/>
      <c r="T107" s="101"/>
      <c r="U107" s="101"/>
      <c r="V107" s="101"/>
      <c r="W107" s="101"/>
      <c r="X107" s="101"/>
      <c r="Y107" s="101"/>
      <c r="Z107" s="101"/>
      <c r="AA107" s="101"/>
      <c r="AB107" s="101"/>
      <c r="AC107" s="101"/>
      <c r="AD107" s="101"/>
      <c r="AE107" s="101"/>
    </row>
    <row r="108" spans="12:31" s="35" customFormat="1" ht="15" hidden="1" customHeight="1" x14ac:dyDescent="0.2">
      <c r="L108" s="34"/>
      <c r="R108" s="46"/>
      <c r="S108" s="41"/>
      <c r="T108" s="101"/>
      <c r="U108" s="101"/>
      <c r="V108" s="101"/>
      <c r="W108" s="101"/>
      <c r="X108" s="101"/>
      <c r="Y108" s="101"/>
      <c r="Z108" s="101"/>
      <c r="AA108" s="101"/>
      <c r="AB108" s="101"/>
      <c r="AC108" s="101"/>
      <c r="AD108" s="101"/>
      <c r="AE108" s="101"/>
    </row>
    <row r="109" spans="12:31" s="35" customFormat="1" ht="15" hidden="1" customHeight="1" x14ac:dyDescent="0.2">
      <c r="L109" s="34"/>
      <c r="R109" s="46"/>
      <c r="S109" s="41"/>
      <c r="T109" s="101"/>
      <c r="U109" s="101"/>
      <c r="V109" s="101"/>
      <c r="W109" s="101"/>
      <c r="X109" s="101"/>
      <c r="Y109" s="101"/>
      <c r="Z109" s="101"/>
      <c r="AA109" s="101"/>
      <c r="AB109" s="101"/>
      <c r="AC109" s="101"/>
      <c r="AD109" s="101"/>
      <c r="AE109" s="101"/>
    </row>
    <row r="110" spans="12:31" s="35" customFormat="1" ht="15" hidden="1" customHeight="1" x14ac:dyDescent="0.2">
      <c r="L110" s="34"/>
      <c r="R110" s="46"/>
      <c r="S110" s="41"/>
      <c r="T110" s="101"/>
      <c r="U110" s="101"/>
      <c r="V110" s="101"/>
      <c r="W110" s="101"/>
      <c r="X110" s="101"/>
      <c r="Y110" s="101"/>
      <c r="Z110" s="101"/>
      <c r="AA110" s="101"/>
      <c r="AB110" s="101"/>
      <c r="AC110" s="101"/>
      <c r="AD110" s="101"/>
      <c r="AE110" s="101"/>
    </row>
    <row r="111" spans="12:31" s="35" customFormat="1" ht="15" hidden="1" customHeight="1" x14ac:dyDescent="0.2">
      <c r="L111" s="34"/>
      <c r="R111" s="46"/>
      <c r="S111" s="41"/>
      <c r="T111" s="101"/>
      <c r="U111" s="101"/>
      <c r="V111" s="101"/>
      <c r="W111" s="101"/>
      <c r="X111" s="101"/>
      <c r="Y111" s="101"/>
      <c r="Z111" s="101"/>
      <c r="AA111" s="101"/>
      <c r="AB111" s="101"/>
      <c r="AC111" s="101"/>
      <c r="AD111" s="101"/>
      <c r="AE111" s="101"/>
    </row>
    <row r="112" spans="12:31" s="35" customFormat="1" ht="15" hidden="1" customHeight="1" x14ac:dyDescent="0.2">
      <c r="L112" s="34"/>
      <c r="R112" s="46"/>
      <c r="S112" s="41"/>
      <c r="T112" s="101"/>
      <c r="U112" s="101"/>
      <c r="V112" s="101"/>
      <c r="W112" s="101"/>
      <c r="X112" s="101"/>
      <c r="Y112" s="101"/>
      <c r="Z112" s="101"/>
      <c r="AA112" s="101"/>
      <c r="AB112" s="101"/>
      <c r="AC112" s="101"/>
      <c r="AD112" s="101"/>
      <c r="AE112" s="101"/>
    </row>
    <row r="113" spans="12:31" s="35" customFormat="1" ht="15" hidden="1" customHeight="1" x14ac:dyDescent="0.2">
      <c r="L113" s="34"/>
      <c r="R113" s="46"/>
      <c r="S113" s="41"/>
      <c r="T113" s="101"/>
      <c r="U113" s="101"/>
      <c r="V113" s="101"/>
      <c r="W113" s="101"/>
      <c r="X113" s="101"/>
      <c r="Y113" s="101"/>
      <c r="Z113" s="101"/>
      <c r="AA113" s="101"/>
      <c r="AB113" s="101"/>
      <c r="AC113" s="101"/>
      <c r="AD113" s="101"/>
      <c r="AE113" s="101"/>
    </row>
    <row r="114" spans="12:31" s="35" customFormat="1" ht="15" hidden="1" customHeight="1" x14ac:dyDescent="0.2">
      <c r="L114" s="34"/>
      <c r="R114" s="46"/>
      <c r="S114" s="41"/>
      <c r="T114" s="101"/>
      <c r="U114" s="101"/>
      <c r="V114" s="101"/>
      <c r="W114" s="101"/>
      <c r="X114" s="101"/>
      <c r="Y114" s="101"/>
      <c r="Z114" s="101"/>
      <c r="AA114" s="101"/>
      <c r="AB114" s="101"/>
      <c r="AC114" s="101"/>
      <c r="AD114" s="101"/>
      <c r="AE114" s="101"/>
    </row>
    <row r="115" spans="12:31" s="35" customFormat="1" ht="15" hidden="1" customHeight="1" x14ac:dyDescent="0.2">
      <c r="L115" s="34"/>
      <c r="R115" s="46"/>
      <c r="S115" s="41"/>
      <c r="T115" s="101"/>
      <c r="U115" s="101"/>
      <c r="V115" s="101"/>
      <c r="W115" s="101"/>
      <c r="X115" s="101"/>
      <c r="Y115" s="101"/>
      <c r="Z115" s="101"/>
      <c r="AA115" s="101"/>
      <c r="AB115" s="101"/>
      <c r="AC115" s="101"/>
      <c r="AD115" s="101"/>
      <c r="AE115" s="101"/>
    </row>
    <row r="116" spans="12:31" s="35" customFormat="1" ht="14.25" hidden="1" customHeight="1" x14ac:dyDescent="0.2"/>
    <row r="117" spans="12:31" s="35" customFormat="1" ht="14.25" hidden="1" customHeight="1" x14ac:dyDescent="0.2">
      <c r="R117" s="48"/>
      <c r="S117" s="49"/>
    </row>
    <row r="118" spans="12:31" s="35" customFormat="1" ht="14.25" hidden="1" customHeight="1" x14ac:dyDescent="0.2"/>
    <row r="119" spans="12:31" s="35" customFormat="1" ht="14.25" hidden="1" customHeight="1" x14ac:dyDescent="0.2"/>
    <row r="120" spans="12:31" s="35" customFormat="1" ht="15" hidden="1" customHeight="1" x14ac:dyDescent="0.2">
      <c r="T120" s="45"/>
    </row>
    <row r="121" spans="12:31" s="35" customFormat="1" ht="15" hidden="1" customHeight="1" x14ac:dyDescent="0.2">
      <c r="T121" s="45"/>
    </row>
    <row r="122" spans="12:31" s="35" customFormat="1" ht="15" hidden="1" customHeight="1" x14ac:dyDescent="0.2">
      <c r="T122" s="45"/>
    </row>
    <row r="123" spans="12:31" s="35" customFormat="1" ht="15" hidden="1" customHeight="1" x14ac:dyDescent="0.2">
      <c r="T123" s="45"/>
    </row>
    <row r="124" spans="12:31" s="35" customFormat="1" ht="15" hidden="1" customHeight="1" x14ac:dyDescent="0.2">
      <c r="T124" s="45"/>
    </row>
    <row r="125" spans="12:31" s="35" customFormat="1" ht="15" hidden="1" customHeight="1" x14ac:dyDescent="0.2">
      <c r="T125" s="45"/>
    </row>
    <row r="126" spans="12:31" s="35" customFormat="1" ht="15" hidden="1" customHeight="1" x14ac:dyDescent="0.2">
      <c r="T126" s="45"/>
    </row>
    <row r="127" spans="12:31" s="35" customFormat="1" ht="15" hidden="1" customHeight="1" x14ac:dyDescent="0.2">
      <c r="T127" s="45"/>
    </row>
    <row r="128" spans="12:31" s="35" customFormat="1" ht="15" hidden="1" customHeight="1" x14ac:dyDescent="0.2">
      <c r="T128" s="45"/>
    </row>
    <row r="129" spans="18:31" s="35" customFormat="1" ht="15" hidden="1" customHeight="1" x14ac:dyDescent="0.2">
      <c r="T129" s="45"/>
    </row>
    <row r="130" spans="18:31" s="35" customFormat="1" ht="15" hidden="1" customHeight="1" x14ac:dyDescent="0.2">
      <c r="T130" s="45"/>
    </row>
    <row r="131" spans="18:31" s="35" customFormat="1" ht="15" hidden="1" customHeight="1" x14ac:dyDescent="0.2">
      <c r="T131" s="45"/>
    </row>
    <row r="132" spans="18:31" s="35" customFormat="1" ht="14.25" hidden="1" customHeight="1" x14ac:dyDescent="0.2"/>
    <row r="133" spans="18:31" s="35" customFormat="1" ht="14.25" hidden="1" customHeight="1" x14ac:dyDescent="0.2"/>
    <row r="134" spans="18:31" s="35" customFormat="1" ht="14.25" hidden="1" customHeight="1" x14ac:dyDescent="0.2"/>
    <row r="135" spans="18:31" s="35" customFormat="1" ht="14.25" hidden="1" customHeight="1" x14ac:dyDescent="0.2"/>
    <row r="136" spans="18:31" s="35" customFormat="1" ht="14.25" hidden="1" customHeight="1" x14ac:dyDescent="0.2"/>
    <row r="137" spans="18:31" s="35" customFormat="1" ht="14.25" hidden="1" customHeight="1" x14ac:dyDescent="0.2"/>
    <row r="138" spans="18:31" s="35" customFormat="1" ht="14.25" hidden="1" customHeight="1" x14ac:dyDescent="0.2"/>
    <row r="139" spans="18:31" s="35" customFormat="1" ht="15" hidden="1" customHeight="1" x14ac:dyDescent="0.2">
      <c r="R139" s="45"/>
      <c r="S139" s="45"/>
      <c r="T139" s="45"/>
      <c r="U139" s="45"/>
      <c r="V139" s="45"/>
      <c r="W139" s="45"/>
      <c r="X139" s="45"/>
      <c r="Y139" s="45"/>
      <c r="Z139" s="45"/>
      <c r="AA139" s="45"/>
      <c r="AB139" s="45"/>
      <c r="AC139" s="45"/>
      <c r="AD139" s="45"/>
      <c r="AE139" s="45"/>
    </row>
    <row r="140" spans="18:31" s="35" customFormat="1" ht="15" hidden="1" customHeight="1" x14ac:dyDescent="0.2">
      <c r="R140" s="46"/>
      <c r="S140" s="41"/>
      <c r="T140" s="101"/>
      <c r="U140" s="101"/>
      <c r="V140" s="101"/>
      <c r="W140" s="101"/>
      <c r="X140" s="101"/>
      <c r="Y140" s="101"/>
      <c r="Z140" s="101"/>
      <c r="AA140" s="101"/>
      <c r="AB140" s="101"/>
      <c r="AC140" s="101"/>
      <c r="AD140" s="101"/>
      <c r="AE140" s="101"/>
    </row>
    <row r="141" spans="18:31" s="35" customFormat="1" ht="15" hidden="1" customHeight="1" x14ac:dyDescent="0.2">
      <c r="R141" s="46"/>
      <c r="S141" s="41"/>
      <c r="T141" s="101"/>
      <c r="U141" s="101"/>
      <c r="V141" s="101"/>
      <c r="W141" s="101"/>
      <c r="X141" s="101"/>
      <c r="Y141" s="101"/>
      <c r="Z141" s="101"/>
      <c r="AA141" s="101"/>
      <c r="AB141" s="101"/>
      <c r="AC141" s="101"/>
      <c r="AD141" s="101"/>
      <c r="AE141" s="101"/>
    </row>
    <row r="142" spans="18:31" s="35" customFormat="1" ht="15" hidden="1" customHeight="1" x14ac:dyDescent="0.2">
      <c r="R142" s="46"/>
      <c r="S142" s="41"/>
      <c r="T142" s="101"/>
      <c r="U142" s="101"/>
      <c r="V142" s="101"/>
      <c r="W142" s="101"/>
      <c r="X142" s="101"/>
      <c r="Y142" s="101"/>
      <c r="Z142" s="101"/>
      <c r="AA142" s="101"/>
      <c r="AB142" s="101"/>
      <c r="AC142" s="101"/>
      <c r="AD142" s="101"/>
      <c r="AE142" s="101"/>
    </row>
    <row r="143" spans="18:31" s="35" customFormat="1" ht="15" hidden="1" customHeight="1" x14ac:dyDescent="0.2">
      <c r="R143" s="46"/>
      <c r="S143" s="41"/>
      <c r="T143" s="101"/>
      <c r="U143" s="101"/>
      <c r="V143" s="101"/>
      <c r="W143" s="101"/>
      <c r="X143" s="101"/>
      <c r="Y143" s="101"/>
      <c r="Z143" s="101"/>
      <c r="AA143" s="101"/>
      <c r="AB143" s="101"/>
      <c r="AC143" s="101"/>
      <c r="AD143" s="101"/>
      <c r="AE143" s="101"/>
    </row>
    <row r="144" spans="18:31" s="35" customFormat="1" ht="15" hidden="1" customHeight="1" x14ac:dyDescent="0.2">
      <c r="R144" s="46"/>
      <c r="S144" s="41"/>
      <c r="T144" s="101"/>
      <c r="U144" s="101"/>
      <c r="V144" s="101"/>
      <c r="W144" s="101"/>
      <c r="X144" s="101"/>
      <c r="Y144" s="101"/>
      <c r="Z144" s="101"/>
      <c r="AA144" s="101"/>
      <c r="AB144" s="101"/>
      <c r="AC144" s="101"/>
      <c r="AD144" s="101"/>
      <c r="AE144" s="101"/>
    </row>
    <row r="145" spans="18:31" s="35" customFormat="1" ht="15" hidden="1" customHeight="1" x14ac:dyDescent="0.2">
      <c r="R145" s="46"/>
      <c r="S145" s="41"/>
      <c r="T145" s="101"/>
      <c r="U145" s="101"/>
      <c r="V145" s="101"/>
      <c r="W145" s="101"/>
      <c r="X145" s="101"/>
      <c r="Y145" s="101"/>
      <c r="Z145" s="101"/>
      <c r="AA145" s="101"/>
      <c r="AB145" s="101"/>
      <c r="AC145" s="101"/>
      <c r="AD145" s="101"/>
      <c r="AE145" s="101"/>
    </row>
    <row r="146" spans="18:31" s="35" customFormat="1" ht="15" hidden="1" customHeight="1" x14ac:dyDescent="0.2">
      <c r="R146" s="46"/>
      <c r="S146" s="41"/>
      <c r="T146" s="101"/>
      <c r="U146" s="101"/>
      <c r="V146" s="101"/>
      <c r="W146" s="101"/>
      <c r="X146" s="101"/>
      <c r="Y146" s="101"/>
      <c r="Z146" s="101"/>
      <c r="AA146" s="101"/>
      <c r="AB146" s="101"/>
      <c r="AC146" s="101"/>
      <c r="AD146" s="101"/>
      <c r="AE146" s="101"/>
    </row>
    <row r="147" spans="18:31" s="35" customFormat="1" ht="15" hidden="1" customHeight="1" x14ac:dyDescent="0.2">
      <c r="R147" s="46"/>
      <c r="S147" s="41"/>
      <c r="T147" s="101"/>
      <c r="U147" s="101"/>
      <c r="V147" s="101"/>
      <c r="W147" s="101"/>
      <c r="X147" s="101"/>
      <c r="Y147" s="101"/>
      <c r="Z147" s="101"/>
      <c r="AA147" s="101"/>
      <c r="AB147" s="101"/>
      <c r="AC147" s="101"/>
      <c r="AD147" s="101"/>
      <c r="AE147" s="101"/>
    </row>
    <row r="148" spans="18:31" s="35" customFormat="1" ht="15" hidden="1" customHeight="1" x14ac:dyDescent="0.2">
      <c r="R148" s="46"/>
      <c r="S148" s="41"/>
      <c r="T148" s="101"/>
      <c r="U148" s="101"/>
      <c r="V148" s="101"/>
      <c r="W148" s="101"/>
      <c r="X148" s="101"/>
      <c r="Y148" s="101"/>
      <c r="Z148" s="101"/>
      <c r="AA148" s="101"/>
      <c r="AB148" s="101"/>
      <c r="AC148" s="101"/>
      <c r="AD148" s="101"/>
      <c r="AE148" s="101"/>
    </row>
    <row r="149" spans="18:31" s="35" customFormat="1" ht="15" hidden="1" customHeight="1" x14ac:dyDescent="0.2">
      <c r="R149" s="46"/>
      <c r="S149" s="41"/>
      <c r="T149" s="101"/>
      <c r="U149" s="101"/>
      <c r="V149" s="101"/>
      <c r="W149" s="101"/>
      <c r="X149" s="101"/>
      <c r="Y149" s="101"/>
      <c r="Z149" s="101"/>
      <c r="AA149" s="101"/>
      <c r="AB149" s="101"/>
      <c r="AC149" s="101"/>
      <c r="AD149" s="101"/>
      <c r="AE149" s="101"/>
    </row>
    <row r="150" spans="18:31" s="35" customFormat="1" ht="15" hidden="1" customHeight="1" x14ac:dyDescent="0.2">
      <c r="R150" s="46"/>
      <c r="S150" s="41"/>
      <c r="T150" s="101"/>
      <c r="U150" s="101"/>
      <c r="V150" s="101"/>
      <c r="W150" s="101"/>
      <c r="X150" s="101"/>
      <c r="Y150" s="101"/>
      <c r="Z150" s="101"/>
      <c r="AA150" s="101"/>
      <c r="AB150" s="101"/>
      <c r="AC150" s="101"/>
      <c r="AD150" s="101"/>
      <c r="AE150" s="101"/>
    </row>
    <row r="151" spans="18:31" s="35" customFormat="1" ht="15" hidden="1" customHeight="1" x14ac:dyDescent="0.2">
      <c r="R151" s="46"/>
      <c r="S151" s="41"/>
      <c r="T151" s="101"/>
      <c r="U151" s="101"/>
      <c r="V151" s="101"/>
      <c r="W151" s="101"/>
      <c r="X151" s="101"/>
      <c r="Y151" s="101"/>
      <c r="Z151" s="101"/>
      <c r="AA151" s="101"/>
      <c r="AB151" s="101"/>
      <c r="AC151" s="101"/>
      <c r="AD151" s="101"/>
      <c r="AE151" s="101"/>
    </row>
    <row r="152" spans="18:31" s="35" customFormat="1" ht="15" hidden="1" customHeight="1" x14ac:dyDescent="0.2">
      <c r="R152" s="46"/>
      <c r="S152" s="41"/>
      <c r="T152" s="101"/>
      <c r="U152" s="101"/>
      <c r="V152" s="101"/>
      <c r="W152" s="101"/>
      <c r="X152" s="101"/>
      <c r="Y152" s="101"/>
      <c r="Z152" s="101"/>
      <c r="AA152" s="101"/>
      <c r="AB152" s="101"/>
      <c r="AC152" s="101"/>
      <c r="AD152" s="101"/>
      <c r="AE152" s="101"/>
    </row>
    <row r="153" spans="18:31" s="35" customFormat="1" ht="15" hidden="1" customHeight="1" x14ac:dyDescent="0.2">
      <c r="R153" s="46"/>
      <c r="S153" s="41"/>
      <c r="T153" s="101"/>
      <c r="U153" s="101"/>
      <c r="V153" s="101"/>
      <c r="W153" s="101"/>
      <c r="X153" s="101"/>
      <c r="Y153" s="101"/>
      <c r="Z153" s="101"/>
      <c r="AA153" s="101"/>
      <c r="AB153" s="101"/>
      <c r="AC153" s="101"/>
      <c r="AD153" s="101"/>
      <c r="AE153" s="101"/>
    </row>
    <row r="154" spans="18:31" s="35" customFormat="1" ht="15" hidden="1" customHeight="1" x14ac:dyDescent="0.2">
      <c r="R154" s="46"/>
      <c r="S154" s="41"/>
      <c r="T154" s="101"/>
      <c r="U154" s="101"/>
      <c r="V154" s="101"/>
      <c r="W154" s="101"/>
      <c r="X154" s="101"/>
      <c r="Y154" s="101"/>
      <c r="Z154" s="101"/>
      <c r="AA154" s="101"/>
      <c r="AB154" s="101"/>
      <c r="AC154" s="101"/>
      <c r="AD154" s="101"/>
      <c r="AE154" s="101"/>
    </row>
    <row r="155" spans="18:31" s="35" customFormat="1" ht="15" hidden="1" customHeight="1" x14ac:dyDescent="0.2">
      <c r="R155" s="46"/>
      <c r="S155" s="41"/>
      <c r="T155" s="101"/>
      <c r="U155" s="101"/>
      <c r="V155" s="101"/>
      <c r="W155" s="101"/>
      <c r="X155" s="101"/>
      <c r="Y155" s="101"/>
      <c r="Z155" s="101"/>
      <c r="AA155" s="101"/>
      <c r="AB155" s="101"/>
      <c r="AC155" s="101"/>
      <c r="AD155" s="101"/>
      <c r="AE155" s="101"/>
    </row>
    <row r="156" spans="18:31" s="35" customFormat="1" ht="15" hidden="1" customHeight="1" x14ac:dyDescent="0.2">
      <c r="R156" s="46"/>
      <c r="S156" s="41"/>
      <c r="T156" s="101"/>
      <c r="U156" s="101"/>
      <c r="V156" s="101"/>
      <c r="W156" s="101"/>
      <c r="X156" s="101"/>
      <c r="Y156" s="101"/>
      <c r="Z156" s="101"/>
      <c r="AA156" s="101"/>
      <c r="AB156" s="101"/>
      <c r="AC156" s="101"/>
      <c r="AD156" s="101"/>
      <c r="AE156" s="101"/>
    </row>
    <row r="157" spans="18:31" s="35" customFormat="1" ht="15" hidden="1" customHeight="1" x14ac:dyDescent="0.2">
      <c r="R157" s="46"/>
      <c r="S157" s="41"/>
      <c r="T157" s="101"/>
      <c r="U157" s="101"/>
      <c r="V157" s="101"/>
      <c r="W157" s="101"/>
      <c r="X157" s="101"/>
      <c r="Y157" s="101"/>
      <c r="Z157" s="101"/>
      <c r="AA157" s="101"/>
      <c r="AB157" s="101"/>
      <c r="AC157" s="101"/>
      <c r="AD157" s="101"/>
      <c r="AE157" s="101"/>
    </row>
    <row r="158" spans="18:31" s="35" customFormat="1" ht="15" hidden="1" customHeight="1" x14ac:dyDescent="0.2">
      <c r="R158" s="46"/>
      <c r="S158" s="41"/>
      <c r="T158" s="101"/>
      <c r="U158" s="101"/>
      <c r="V158" s="101"/>
      <c r="W158" s="101"/>
      <c r="X158" s="101"/>
      <c r="Y158" s="101"/>
      <c r="Z158" s="101"/>
      <c r="AA158" s="101"/>
      <c r="AB158" s="101"/>
      <c r="AC158" s="101"/>
      <c r="AD158" s="101"/>
      <c r="AE158" s="101"/>
    </row>
    <row r="159" spans="18:31" s="35" customFormat="1" ht="15" hidden="1" customHeight="1" x14ac:dyDescent="0.2">
      <c r="R159" s="46"/>
      <c r="S159" s="41"/>
      <c r="T159" s="101"/>
      <c r="U159" s="101"/>
      <c r="V159" s="101"/>
      <c r="W159" s="101"/>
      <c r="X159" s="101"/>
      <c r="Y159" s="101"/>
      <c r="Z159" s="101"/>
      <c r="AA159" s="101"/>
      <c r="AB159" s="101"/>
      <c r="AC159" s="101"/>
      <c r="AD159" s="101"/>
      <c r="AE159" s="101"/>
    </row>
    <row r="160" spans="18:31" s="35" customFormat="1" ht="15" hidden="1" customHeight="1" x14ac:dyDescent="0.2">
      <c r="R160" s="46"/>
      <c r="S160" s="41"/>
      <c r="T160" s="101"/>
      <c r="U160" s="101"/>
      <c r="V160" s="101"/>
      <c r="W160" s="101"/>
      <c r="X160" s="101"/>
      <c r="Y160" s="101"/>
      <c r="Z160" s="101"/>
      <c r="AA160" s="101"/>
      <c r="AB160" s="101"/>
      <c r="AC160" s="101"/>
      <c r="AD160" s="101"/>
      <c r="AE160" s="101"/>
    </row>
    <row r="161" spans="18:31" s="35" customFormat="1" ht="15" hidden="1" customHeight="1" x14ac:dyDescent="0.2">
      <c r="R161" s="46"/>
      <c r="S161" s="41"/>
      <c r="T161" s="101"/>
      <c r="U161" s="101"/>
      <c r="V161" s="101"/>
      <c r="W161" s="101"/>
      <c r="X161" s="101"/>
      <c r="Y161" s="101"/>
      <c r="Z161" s="101"/>
      <c r="AA161" s="101"/>
      <c r="AB161" s="101"/>
      <c r="AC161" s="101"/>
      <c r="AD161" s="101"/>
      <c r="AE161" s="101"/>
    </row>
    <row r="162" spans="18:31" s="35" customFormat="1" ht="15" hidden="1" customHeight="1" x14ac:dyDescent="0.2">
      <c r="R162" s="46"/>
      <c r="S162" s="41"/>
      <c r="T162" s="101"/>
      <c r="U162" s="101"/>
      <c r="V162" s="101"/>
      <c r="W162" s="101"/>
      <c r="X162" s="101"/>
      <c r="Y162" s="101"/>
      <c r="Z162" s="101"/>
      <c r="AA162" s="101"/>
      <c r="AB162" s="101"/>
      <c r="AC162" s="101"/>
      <c r="AD162" s="101"/>
      <c r="AE162" s="101"/>
    </row>
    <row r="163" spans="18:31" s="35" customFormat="1" ht="15" hidden="1" customHeight="1" x14ac:dyDescent="0.2">
      <c r="R163" s="46"/>
      <c r="S163" s="41"/>
      <c r="T163" s="101"/>
      <c r="U163" s="101"/>
      <c r="V163" s="101"/>
      <c r="W163" s="101"/>
      <c r="X163" s="101"/>
      <c r="Y163" s="101"/>
      <c r="Z163" s="101"/>
      <c r="AA163" s="101"/>
      <c r="AB163" s="101"/>
      <c r="AC163" s="101"/>
      <c r="AD163" s="101"/>
      <c r="AE163" s="101"/>
    </row>
    <row r="164" spans="18:31" s="35" customFormat="1" ht="15" hidden="1" customHeight="1" x14ac:dyDescent="0.2">
      <c r="R164" s="46"/>
      <c r="S164" s="41"/>
      <c r="T164" s="101"/>
      <c r="U164" s="101"/>
      <c r="V164" s="101"/>
      <c r="W164" s="101"/>
      <c r="X164" s="101"/>
      <c r="Y164" s="101"/>
      <c r="Z164" s="101"/>
      <c r="AA164" s="101"/>
      <c r="AB164" s="101"/>
      <c r="AC164" s="101"/>
      <c r="AD164" s="101"/>
      <c r="AE164" s="101"/>
    </row>
    <row r="165" spans="18:31" s="35" customFormat="1" ht="15" hidden="1" customHeight="1" x14ac:dyDescent="0.2">
      <c r="R165" s="46"/>
      <c r="S165" s="41"/>
      <c r="T165" s="101"/>
      <c r="U165" s="101"/>
      <c r="V165" s="101"/>
      <c r="W165" s="101"/>
      <c r="X165" s="101"/>
      <c r="Y165" s="101"/>
      <c r="Z165" s="101"/>
      <c r="AA165" s="101"/>
      <c r="AB165" s="101"/>
      <c r="AC165" s="101"/>
      <c r="AD165" s="101"/>
      <c r="AE165" s="101"/>
    </row>
    <row r="166" spans="18:31" s="35" customFormat="1" ht="15" hidden="1" customHeight="1" x14ac:dyDescent="0.2">
      <c r="R166" s="46"/>
      <c r="S166" s="41"/>
      <c r="T166" s="101"/>
      <c r="U166" s="101"/>
      <c r="V166" s="101"/>
      <c r="W166" s="101"/>
      <c r="X166" s="101"/>
      <c r="Y166" s="101"/>
      <c r="Z166" s="101"/>
      <c r="AA166" s="101"/>
      <c r="AB166" s="101"/>
      <c r="AC166" s="101"/>
      <c r="AD166" s="101"/>
      <c r="AE166" s="101"/>
    </row>
    <row r="167" spans="18:31" s="35" customFormat="1" ht="15" hidden="1" customHeight="1" x14ac:dyDescent="0.2">
      <c r="R167" s="46"/>
      <c r="S167" s="41"/>
      <c r="T167" s="101"/>
      <c r="U167" s="101"/>
      <c r="V167" s="101"/>
      <c r="W167" s="101"/>
      <c r="X167" s="101"/>
      <c r="Y167" s="101"/>
      <c r="Z167" s="101"/>
      <c r="AA167" s="101"/>
      <c r="AB167" s="101"/>
      <c r="AC167" s="101"/>
      <c r="AD167" s="101"/>
      <c r="AE167" s="101"/>
    </row>
    <row r="168" spans="18:31" s="35" customFormat="1" ht="15" hidden="1" customHeight="1" x14ac:dyDescent="0.2">
      <c r="R168" s="46"/>
      <c r="S168" s="41"/>
      <c r="T168" s="101"/>
      <c r="U168" s="101"/>
      <c r="V168" s="101"/>
      <c r="W168" s="101"/>
      <c r="X168" s="101"/>
      <c r="Y168" s="101"/>
      <c r="Z168" s="101"/>
      <c r="AA168" s="101"/>
      <c r="AB168" s="101"/>
      <c r="AC168" s="101"/>
      <c r="AD168" s="101"/>
      <c r="AE168" s="101"/>
    </row>
    <row r="169" spans="18:31" s="35" customFormat="1" ht="15" hidden="1" customHeight="1" x14ac:dyDescent="0.2">
      <c r="R169" s="46"/>
      <c r="S169" s="41"/>
      <c r="T169" s="101"/>
      <c r="U169" s="101"/>
      <c r="V169" s="101"/>
      <c r="W169" s="101"/>
      <c r="X169" s="101"/>
      <c r="Y169" s="101"/>
      <c r="Z169" s="101"/>
      <c r="AA169" s="101"/>
      <c r="AB169" s="101"/>
      <c r="AC169" s="101"/>
      <c r="AD169" s="101"/>
      <c r="AE169" s="101"/>
    </row>
    <row r="170" spans="18:31" s="35" customFormat="1" ht="15" hidden="1" customHeight="1" x14ac:dyDescent="0.2">
      <c r="R170" s="46"/>
      <c r="S170" s="41"/>
      <c r="T170" s="101"/>
      <c r="U170" s="101"/>
      <c r="V170" s="101"/>
      <c r="W170" s="101"/>
      <c r="X170" s="101"/>
      <c r="Y170" s="101"/>
      <c r="Z170" s="101"/>
      <c r="AA170" s="101"/>
      <c r="AB170" s="101"/>
      <c r="AC170" s="101"/>
      <c r="AD170" s="101"/>
      <c r="AE170" s="101"/>
    </row>
    <row r="171" spans="18:31" s="35" customFormat="1" ht="15" hidden="1" customHeight="1" x14ac:dyDescent="0.2">
      <c r="R171" s="46"/>
      <c r="S171" s="41"/>
      <c r="T171" s="101"/>
      <c r="U171" s="101"/>
      <c r="V171" s="101"/>
      <c r="W171" s="101"/>
      <c r="X171" s="101"/>
      <c r="Y171" s="101"/>
      <c r="Z171" s="101"/>
      <c r="AA171" s="101"/>
      <c r="AB171" s="101"/>
      <c r="AC171" s="101"/>
      <c r="AD171" s="101"/>
      <c r="AE171" s="101"/>
    </row>
    <row r="172" spans="18:31" s="35" customFormat="1" ht="15" hidden="1" customHeight="1" x14ac:dyDescent="0.2">
      <c r="R172" s="46"/>
      <c r="S172" s="41"/>
      <c r="T172" s="101"/>
      <c r="U172" s="101"/>
      <c r="V172" s="101"/>
      <c r="W172" s="101"/>
      <c r="X172" s="101"/>
      <c r="Y172" s="101"/>
      <c r="Z172" s="101"/>
      <c r="AA172" s="101"/>
      <c r="AB172" s="101"/>
      <c r="AC172" s="101"/>
      <c r="AD172" s="101"/>
      <c r="AE172" s="101"/>
    </row>
    <row r="173" spans="18:31" s="35" customFormat="1" ht="15" hidden="1" customHeight="1" x14ac:dyDescent="0.2">
      <c r="R173" s="46"/>
      <c r="S173" s="41"/>
      <c r="T173" s="101"/>
      <c r="U173" s="101"/>
      <c r="V173" s="101"/>
      <c r="W173" s="101"/>
      <c r="X173" s="101"/>
      <c r="Y173" s="101"/>
      <c r="Z173" s="101"/>
      <c r="AA173" s="101"/>
      <c r="AB173" s="101"/>
      <c r="AC173" s="101"/>
      <c r="AD173" s="101"/>
      <c r="AE173" s="101"/>
    </row>
    <row r="174" spans="18:31" s="35" customFormat="1" ht="15" hidden="1" customHeight="1" x14ac:dyDescent="0.2">
      <c r="R174" s="46"/>
      <c r="S174" s="41"/>
      <c r="T174" s="101"/>
      <c r="U174" s="101"/>
      <c r="V174" s="101"/>
      <c r="W174" s="101"/>
      <c r="X174" s="101"/>
      <c r="Y174" s="101"/>
      <c r="Z174" s="101"/>
      <c r="AA174" s="101"/>
      <c r="AB174" s="101"/>
      <c r="AC174" s="101"/>
      <c r="AD174" s="101"/>
      <c r="AE174" s="101"/>
    </row>
    <row r="175" spans="18:31" s="35" customFormat="1" ht="15" hidden="1" customHeight="1" x14ac:dyDescent="0.2">
      <c r="R175" s="46"/>
      <c r="S175" s="41"/>
      <c r="T175" s="101"/>
      <c r="U175" s="101"/>
      <c r="V175" s="101"/>
      <c r="W175" s="101"/>
      <c r="X175" s="101"/>
      <c r="Y175" s="101"/>
      <c r="Z175" s="101"/>
      <c r="AA175" s="101"/>
      <c r="AB175" s="101"/>
      <c r="AC175" s="101"/>
      <c r="AD175" s="101"/>
      <c r="AE175" s="101"/>
    </row>
    <row r="176" spans="18:31" s="35" customFormat="1" ht="15" hidden="1" customHeight="1" x14ac:dyDescent="0.2">
      <c r="R176" s="46"/>
      <c r="S176" s="41"/>
      <c r="T176" s="101"/>
      <c r="U176" s="101"/>
      <c r="V176" s="101"/>
      <c r="W176" s="101"/>
      <c r="X176" s="101"/>
      <c r="Y176" s="101"/>
      <c r="Z176" s="101"/>
      <c r="AA176" s="101"/>
      <c r="AB176" s="101"/>
      <c r="AC176" s="101"/>
      <c r="AD176" s="101"/>
      <c r="AE176" s="101"/>
    </row>
    <row r="177" spans="18:31" s="35" customFormat="1" ht="15" hidden="1" customHeight="1" x14ac:dyDescent="0.2">
      <c r="R177" s="46"/>
      <c r="S177" s="41"/>
      <c r="T177" s="101"/>
      <c r="U177" s="101"/>
      <c r="V177" s="101"/>
      <c r="W177" s="101"/>
      <c r="X177" s="101"/>
      <c r="Y177" s="101"/>
      <c r="Z177" s="101"/>
      <c r="AA177" s="101"/>
      <c r="AB177" s="101"/>
      <c r="AC177" s="101"/>
      <c r="AD177" s="101"/>
      <c r="AE177" s="101"/>
    </row>
    <row r="178" spans="18:31" s="35" customFormat="1" ht="15" hidden="1" customHeight="1" x14ac:dyDescent="0.2">
      <c r="R178" s="46"/>
      <c r="S178" s="41"/>
      <c r="T178" s="101"/>
      <c r="U178" s="101"/>
      <c r="V178" s="101"/>
      <c r="W178" s="101"/>
      <c r="X178" s="101"/>
      <c r="Y178" s="101"/>
      <c r="Z178" s="101"/>
      <c r="AA178" s="101"/>
      <c r="AB178" s="101"/>
      <c r="AC178" s="101"/>
      <c r="AD178" s="101"/>
      <c r="AE178" s="101"/>
    </row>
    <row r="179" spans="18:31" s="35" customFormat="1" ht="15" hidden="1" customHeight="1" x14ac:dyDescent="0.2">
      <c r="R179" s="46"/>
      <c r="S179" s="41"/>
      <c r="T179" s="101"/>
      <c r="U179" s="101"/>
      <c r="V179" s="101"/>
      <c r="W179" s="101"/>
      <c r="X179" s="101"/>
      <c r="Y179" s="101"/>
      <c r="Z179" s="101"/>
      <c r="AA179" s="101"/>
      <c r="AB179" s="101"/>
      <c r="AC179" s="101"/>
      <c r="AD179" s="101"/>
      <c r="AE179" s="101"/>
    </row>
    <row r="180" spans="18:31" s="35" customFormat="1" ht="15" hidden="1" customHeight="1" x14ac:dyDescent="0.2">
      <c r="R180" s="46"/>
      <c r="S180" s="41"/>
      <c r="T180" s="101"/>
      <c r="U180" s="101"/>
      <c r="V180" s="101"/>
      <c r="W180" s="101"/>
      <c r="X180" s="101"/>
      <c r="Y180" s="101"/>
      <c r="Z180" s="101"/>
      <c r="AA180" s="101"/>
      <c r="AB180" s="101"/>
      <c r="AC180" s="101"/>
      <c r="AD180" s="101"/>
      <c r="AE180" s="101"/>
    </row>
    <row r="181" spans="18:31" s="35" customFormat="1" ht="15" hidden="1" customHeight="1" x14ac:dyDescent="0.2">
      <c r="R181" s="46"/>
      <c r="S181" s="41"/>
      <c r="T181" s="101"/>
      <c r="U181" s="101"/>
      <c r="V181" s="101"/>
      <c r="W181" s="101"/>
      <c r="X181" s="101"/>
      <c r="Y181" s="101"/>
      <c r="Z181" s="101"/>
      <c r="AA181" s="101"/>
      <c r="AB181" s="101"/>
      <c r="AC181" s="101"/>
      <c r="AD181" s="101"/>
      <c r="AE181" s="101"/>
    </row>
    <row r="182" spans="18:31" s="35" customFormat="1" ht="15" hidden="1" customHeight="1" x14ac:dyDescent="0.2">
      <c r="R182" s="46"/>
      <c r="S182" s="41"/>
      <c r="T182" s="101"/>
      <c r="U182" s="101"/>
      <c r="V182" s="101"/>
      <c r="W182" s="101"/>
      <c r="X182" s="101"/>
      <c r="Y182" s="101"/>
      <c r="Z182" s="101"/>
      <c r="AA182" s="101"/>
      <c r="AB182" s="101"/>
      <c r="AC182" s="101"/>
      <c r="AD182" s="101"/>
      <c r="AE182" s="101"/>
    </row>
    <row r="183" spans="18:31" s="35" customFormat="1" ht="15" hidden="1" customHeight="1" x14ac:dyDescent="0.2">
      <c r="R183" s="46"/>
      <c r="S183" s="41"/>
      <c r="T183" s="101"/>
      <c r="U183" s="101"/>
      <c r="V183" s="101"/>
      <c r="W183" s="101"/>
      <c r="X183" s="101"/>
      <c r="Y183" s="101"/>
      <c r="Z183" s="101"/>
      <c r="AA183" s="101"/>
      <c r="AB183" s="101"/>
      <c r="AC183" s="101"/>
      <c r="AD183" s="101"/>
      <c r="AE183" s="101"/>
    </row>
    <row r="184" spans="18:31" s="35" customFormat="1" ht="15" hidden="1" customHeight="1" x14ac:dyDescent="0.2">
      <c r="R184" s="46"/>
      <c r="S184" s="41"/>
      <c r="T184" s="101"/>
      <c r="U184" s="101"/>
      <c r="V184" s="101"/>
      <c r="W184" s="101"/>
      <c r="X184" s="101"/>
      <c r="Y184" s="101"/>
      <c r="Z184" s="101"/>
      <c r="AA184" s="101"/>
      <c r="AB184" s="101"/>
      <c r="AC184" s="101"/>
      <c r="AD184" s="101"/>
      <c r="AE184" s="101"/>
    </row>
    <row r="185" spans="18:31" s="35" customFormat="1" ht="15" hidden="1" customHeight="1" x14ac:dyDescent="0.2">
      <c r="R185" s="46"/>
      <c r="S185" s="41"/>
      <c r="T185" s="101"/>
      <c r="U185" s="101"/>
      <c r="V185" s="101"/>
      <c r="W185" s="101"/>
      <c r="X185" s="101"/>
      <c r="Y185" s="101"/>
      <c r="Z185" s="101"/>
      <c r="AA185" s="101"/>
      <c r="AB185" s="101"/>
      <c r="AC185" s="101"/>
      <c r="AD185" s="101"/>
      <c r="AE185" s="101"/>
    </row>
    <row r="186" spans="18:31" s="35" customFormat="1" ht="15" hidden="1" customHeight="1" x14ac:dyDescent="0.2">
      <c r="R186" s="46"/>
      <c r="S186" s="41"/>
      <c r="T186" s="101"/>
      <c r="U186" s="101"/>
      <c r="V186" s="101"/>
      <c r="W186" s="101"/>
      <c r="X186" s="101"/>
      <c r="Y186" s="101"/>
      <c r="Z186" s="101"/>
      <c r="AA186" s="101"/>
      <c r="AB186" s="101"/>
      <c r="AC186" s="101"/>
      <c r="AD186" s="101"/>
      <c r="AE186" s="101"/>
    </row>
    <row r="187" spans="18:31" s="35" customFormat="1" ht="15" hidden="1" customHeight="1" x14ac:dyDescent="0.2">
      <c r="R187" s="46"/>
      <c r="S187" s="41"/>
      <c r="T187" s="101"/>
      <c r="U187" s="101"/>
      <c r="V187" s="101"/>
      <c r="W187" s="101"/>
      <c r="X187" s="101"/>
      <c r="Y187" s="101"/>
      <c r="Z187" s="101"/>
      <c r="AA187" s="101"/>
      <c r="AB187" s="101"/>
      <c r="AC187" s="101"/>
      <c r="AD187" s="101"/>
      <c r="AE187" s="101"/>
    </row>
    <row r="188" spans="18:31" s="35" customFormat="1" ht="15" hidden="1" customHeight="1" x14ac:dyDescent="0.2">
      <c r="R188" s="46"/>
      <c r="S188" s="41"/>
      <c r="T188" s="101"/>
      <c r="U188" s="101"/>
      <c r="V188" s="101"/>
      <c r="W188" s="101"/>
      <c r="X188" s="101"/>
      <c r="Y188" s="101"/>
      <c r="Z188" s="101"/>
      <c r="AA188" s="101"/>
      <c r="AB188" s="101"/>
      <c r="AC188" s="101"/>
      <c r="AD188" s="101"/>
      <c r="AE188" s="101"/>
    </row>
    <row r="189" spans="18:31" s="35" customFormat="1" ht="14.25" hidden="1" customHeight="1" x14ac:dyDescent="0.2"/>
    <row r="190" spans="18:31" s="35" customFormat="1" ht="14.25" hidden="1" customHeight="1" x14ac:dyDescent="0.2"/>
    <row r="191" spans="18:31" s="35" customFormat="1" ht="14.25" hidden="1" customHeight="1" x14ac:dyDescent="0.2"/>
    <row r="192" spans="18:31" s="35" customFormat="1" ht="14.25" hidden="1" customHeight="1" x14ac:dyDescent="0.2"/>
    <row r="193" spans="18:31" s="35" customFormat="1" ht="14.25" hidden="1" customHeight="1" x14ac:dyDescent="0.2"/>
    <row r="194" spans="18:31" s="35" customFormat="1" ht="14.25" hidden="1" customHeight="1" x14ac:dyDescent="0.2"/>
    <row r="195" spans="18:31" s="35" customFormat="1" ht="14.25" hidden="1" customHeight="1" x14ac:dyDescent="0.2"/>
    <row r="196" spans="18:31" s="35" customFormat="1" ht="14.25" hidden="1" customHeight="1" x14ac:dyDescent="0.2"/>
    <row r="197" spans="18:31" s="35" customFormat="1" ht="14.25" hidden="1" customHeight="1" x14ac:dyDescent="0.2"/>
    <row r="198" spans="18:31" s="35" customFormat="1" ht="14.25" hidden="1" customHeight="1" x14ac:dyDescent="0.2"/>
    <row r="199" spans="18:31" s="35" customFormat="1" ht="15" hidden="1" customHeight="1" x14ac:dyDescent="0.2">
      <c r="R199" s="45"/>
      <c r="S199" s="45"/>
      <c r="T199" s="45"/>
      <c r="U199" s="45"/>
      <c r="V199" s="45"/>
      <c r="W199" s="45"/>
      <c r="X199" s="45"/>
      <c r="Y199" s="45"/>
      <c r="Z199" s="45"/>
      <c r="AA199" s="45"/>
      <c r="AB199" s="45"/>
      <c r="AC199" s="45"/>
      <c r="AD199" s="45"/>
      <c r="AE199" s="45"/>
    </row>
    <row r="200" spans="18:31" s="35" customFormat="1" ht="15" hidden="1" customHeight="1" x14ac:dyDescent="0.2">
      <c r="R200" s="46"/>
      <c r="S200" s="41"/>
      <c r="T200" s="101"/>
      <c r="U200" s="101"/>
      <c r="V200" s="101"/>
      <c r="W200" s="101"/>
      <c r="X200" s="101"/>
      <c r="Y200" s="101"/>
      <c r="Z200" s="101"/>
      <c r="AA200" s="101"/>
      <c r="AB200" s="101"/>
      <c r="AC200" s="101"/>
      <c r="AD200" s="101"/>
      <c r="AE200" s="101"/>
    </row>
    <row r="201" spans="18:31" s="35" customFormat="1" ht="15" hidden="1" customHeight="1" x14ac:dyDescent="0.2">
      <c r="R201" s="46"/>
      <c r="S201" s="41"/>
      <c r="T201" s="101"/>
      <c r="U201" s="101"/>
      <c r="V201" s="101"/>
      <c r="W201" s="101"/>
      <c r="X201" s="101"/>
      <c r="Y201" s="101"/>
      <c r="Z201" s="101"/>
      <c r="AA201" s="101"/>
      <c r="AB201" s="101"/>
      <c r="AC201" s="101"/>
      <c r="AD201" s="101"/>
      <c r="AE201" s="101"/>
    </row>
    <row r="202" spans="18:31" s="35" customFormat="1" ht="15" hidden="1" customHeight="1" x14ac:dyDescent="0.2">
      <c r="R202" s="46"/>
      <c r="S202" s="41"/>
      <c r="T202" s="101"/>
      <c r="U202" s="101"/>
      <c r="V202" s="101"/>
      <c r="W202" s="101"/>
      <c r="X202" s="101"/>
      <c r="Y202" s="101"/>
      <c r="Z202" s="101"/>
      <c r="AA202" s="101"/>
      <c r="AB202" s="101"/>
      <c r="AC202" s="101"/>
      <c r="AD202" s="101"/>
      <c r="AE202" s="101"/>
    </row>
    <row r="203" spans="18:31" s="35" customFormat="1" ht="15" hidden="1" customHeight="1" x14ac:dyDescent="0.2">
      <c r="R203" s="46"/>
      <c r="S203" s="41"/>
      <c r="T203" s="101"/>
      <c r="U203" s="101"/>
      <c r="V203" s="101"/>
      <c r="W203" s="101"/>
      <c r="X203" s="101"/>
      <c r="Y203" s="101"/>
      <c r="Z203" s="101"/>
      <c r="AA203" s="101"/>
      <c r="AB203" s="101"/>
      <c r="AC203" s="101"/>
      <c r="AD203" s="101"/>
      <c r="AE203" s="101"/>
    </row>
    <row r="204" spans="18:31" s="35" customFormat="1" ht="15" hidden="1" customHeight="1" x14ac:dyDescent="0.2">
      <c r="R204" s="46"/>
      <c r="S204" s="41"/>
      <c r="T204" s="101"/>
      <c r="U204" s="101"/>
      <c r="V204" s="101"/>
      <c r="W204" s="101"/>
      <c r="X204" s="101"/>
      <c r="Y204" s="101"/>
      <c r="Z204" s="101"/>
      <c r="AA204" s="101"/>
      <c r="AB204" s="101"/>
      <c r="AC204" s="101"/>
      <c r="AD204" s="101"/>
      <c r="AE204" s="101"/>
    </row>
    <row r="205" spans="18:31" s="35" customFormat="1" ht="15" hidden="1" customHeight="1" x14ac:dyDescent="0.2">
      <c r="R205" s="46"/>
      <c r="S205" s="41"/>
      <c r="T205" s="101"/>
      <c r="U205" s="101"/>
      <c r="V205" s="101"/>
      <c r="W205" s="101"/>
      <c r="X205" s="101"/>
      <c r="Y205" s="101"/>
      <c r="Z205" s="101"/>
      <c r="AA205" s="101"/>
      <c r="AB205" s="101"/>
      <c r="AC205" s="101"/>
      <c r="AD205" s="101"/>
      <c r="AE205" s="101"/>
    </row>
    <row r="206" spans="18:31" s="35" customFormat="1" ht="15" hidden="1" customHeight="1" x14ac:dyDescent="0.2">
      <c r="R206" s="46"/>
      <c r="S206" s="41"/>
      <c r="T206" s="101"/>
      <c r="U206" s="101"/>
      <c r="V206" s="101"/>
      <c r="W206" s="101"/>
      <c r="X206" s="101"/>
      <c r="Y206" s="101"/>
      <c r="Z206" s="101"/>
      <c r="AA206" s="101"/>
      <c r="AB206" s="101"/>
      <c r="AC206" s="101"/>
      <c r="AD206" s="101"/>
      <c r="AE206" s="101"/>
    </row>
    <row r="207" spans="18:31" s="35" customFormat="1" ht="15" hidden="1" customHeight="1" x14ac:dyDescent="0.2">
      <c r="R207" s="46"/>
      <c r="S207" s="41"/>
      <c r="T207" s="101"/>
      <c r="U207" s="101"/>
      <c r="V207" s="101"/>
      <c r="W207" s="101"/>
      <c r="X207" s="101"/>
      <c r="Y207" s="101"/>
      <c r="Z207" s="101"/>
      <c r="AA207" s="101"/>
      <c r="AB207" s="101"/>
      <c r="AC207" s="101"/>
      <c r="AD207" s="101"/>
      <c r="AE207" s="101"/>
    </row>
    <row r="208" spans="18:31" s="35" customFormat="1" ht="15" hidden="1" customHeight="1" x14ac:dyDescent="0.2">
      <c r="R208" s="46"/>
      <c r="S208" s="41"/>
      <c r="T208" s="101"/>
      <c r="U208" s="101"/>
      <c r="V208" s="101"/>
      <c r="W208" s="101"/>
      <c r="X208" s="101"/>
      <c r="Y208" s="101"/>
      <c r="Z208" s="101"/>
      <c r="AA208" s="101"/>
      <c r="AB208" s="101"/>
      <c r="AC208" s="101"/>
      <c r="AD208" s="101"/>
      <c r="AE208" s="101"/>
    </row>
    <row r="209" spans="18:31" s="35" customFormat="1" ht="15" hidden="1" customHeight="1" x14ac:dyDescent="0.2">
      <c r="R209" s="46"/>
      <c r="S209" s="41"/>
      <c r="T209" s="101"/>
      <c r="U209" s="101"/>
      <c r="V209" s="101"/>
      <c r="W209" s="101"/>
      <c r="X209" s="101"/>
      <c r="Y209" s="101"/>
      <c r="Z209" s="101"/>
      <c r="AA209" s="101"/>
      <c r="AB209" s="101"/>
      <c r="AC209" s="101"/>
      <c r="AD209" s="101"/>
      <c r="AE209" s="101"/>
    </row>
    <row r="210" spans="18:31" s="35" customFormat="1" ht="15" hidden="1" customHeight="1" x14ac:dyDescent="0.2">
      <c r="R210" s="46"/>
      <c r="S210" s="41"/>
      <c r="T210" s="101"/>
      <c r="U210" s="101"/>
      <c r="V210" s="101"/>
      <c r="W210" s="101"/>
      <c r="X210" s="101"/>
      <c r="Y210" s="101"/>
      <c r="Z210" s="101"/>
      <c r="AA210" s="101"/>
      <c r="AB210" s="101"/>
      <c r="AC210" s="101"/>
      <c r="AD210" s="101"/>
      <c r="AE210" s="101"/>
    </row>
    <row r="211" spans="18:31" s="35" customFormat="1" ht="15" hidden="1" customHeight="1" x14ac:dyDescent="0.2">
      <c r="R211" s="46"/>
      <c r="S211" s="41"/>
      <c r="T211" s="101"/>
      <c r="U211" s="101"/>
      <c r="V211" s="101"/>
      <c r="W211" s="101"/>
      <c r="X211" s="101"/>
      <c r="Y211" s="101"/>
      <c r="Z211" s="101"/>
      <c r="AA211" s="101"/>
      <c r="AB211" s="101"/>
      <c r="AC211" s="101"/>
      <c r="AD211" s="101"/>
      <c r="AE211" s="101"/>
    </row>
    <row r="212" spans="18:31" s="35" customFormat="1" ht="15" hidden="1" customHeight="1" x14ac:dyDescent="0.2">
      <c r="R212" s="46"/>
      <c r="S212" s="41"/>
      <c r="T212" s="101"/>
      <c r="U212" s="101"/>
      <c r="V212" s="101"/>
      <c r="W212" s="101"/>
      <c r="X212" s="101"/>
      <c r="Y212" s="101"/>
      <c r="Z212" s="101"/>
      <c r="AA212" s="101"/>
      <c r="AB212" s="101"/>
      <c r="AC212" s="101"/>
      <c r="AD212" s="101"/>
      <c r="AE212" s="101"/>
    </row>
    <row r="213" spans="18:31" s="35" customFormat="1" ht="15" hidden="1" customHeight="1" x14ac:dyDescent="0.2">
      <c r="R213" s="46"/>
      <c r="S213" s="41"/>
      <c r="T213" s="101"/>
      <c r="U213" s="101"/>
      <c r="V213" s="101"/>
      <c r="W213" s="101"/>
      <c r="X213" s="101"/>
      <c r="Y213" s="101"/>
      <c r="Z213" s="101"/>
      <c r="AA213" s="101"/>
      <c r="AB213" s="101"/>
      <c r="AC213" s="101"/>
      <c r="AD213" s="101"/>
      <c r="AE213" s="101"/>
    </row>
    <row r="214" spans="18:31" s="35" customFormat="1" ht="15" hidden="1" customHeight="1" x14ac:dyDescent="0.2">
      <c r="R214" s="46"/>
      <c r="S214" s="41"/>
      <c r="T214" s="101"/>
      <c r="U214" s="101"/>
      <c r="V214" s="101"/>
      <c r="W214" s="101"/>
      <c r="X214" s="101"/>
      <c r="Y214" s="101"/>
      <c r="Z214" s="101"/>
      <c r="AA214" s="101"/>
      <c r="AB214" s="101"/>
      <c r="AC214" s="101"/>
      <c r="AD214" s="101"/>
      <c r="AE214" s="101"/>
    </row>
    <row r="215" spans="18:31" s="35" customFormat="1" ht="15" hidden="1" customHeight="1" x14ac:dyDescent="0.2">
      <c r="R215" s="46"/>
      <c r="S215" s="41"/>
      <c r="T215" s="101"/>
      <c r="U215" s="101"/>
      <c r="V215" s="101"/>
      <c r="W215" s="101"/>
      <c r="X215" s="101"/>
      <c r="Y215" s="101"/>
      <c r="Z215" s="101"/>
      <c r="AA215" s="101"/>
      <c r="AB215" s="101"/>
      <c r="AC215" s="101"/>
      <c r="AD215" s="101"/>
      <c r="AE215" s="101"/>
    </row>
    <row r="216" spans="18:31" s="35" customFormat="1" ht="15" hidden="1" customHeight="1" x14ac:dyDescent="0.2">
      <c r="R216" s="46"/>
      <c r="S216" s="41"/>
      <c r="T216" s="101"/>
      <c r="U216" s="101"/>
      <c r="V216" s="101"/>
      <c r="W216" s="101"/>
      <c r="X216" s="101"/>
      <c r="Y216" s="101"/>
      <c r="Z216" s="101"/>
      <c r="AA216" s="101"/>
      <c r="AB216" s="101"/>
      <c r="AC216" s="101"/>
      <c r="AD216" s="101"/>
      <c r="AE216" s="101"/>
    </row>
    <row r="217" spans="18:31" s="35" customFormat="1" ht="15" hidden="1" customHeight="1" x14ac:dyDescent="0.2">
      <c r="R217" s="46"/>
      <c r="S217" s="41"/>
      <c r="T217" s="101"/>
      <c r="U217" s="101"/>
      <c r="V217" s="101"/>
      <c r="W217" s="101"/>
      <c r="X217" s="101"/>
      <c r="Y217" s="101"/>
      <c r="Z217" s="101"/>
      <c r="AA217" s="101"/>
      <c r="AB217" s="101"/>
      <c r="AC217" s="101"/>
      <c r="AD217" s="101"/>
      <c r="AE217" s="101"/>
    </row>
    <row r="218" spans="18:31" s="35" customFormat="1" ht="15" hidden="1" customHeight="1" x14ac:dyDescent="0.2">
      <c r="R218" s="46"/>
      <c r="S218" s="41"/>
      <c r="T218" s="101"/>
      <c r="U218" s="101"/>
      <c r="V218" s="101"/>
      <c r="W218" s="101"/>
      <c r="X218" s="101"/>
      <c r="Y218" s="101"/>
      <c r="Z218" s="101"/>
      <c r="AA218" s="101"/>
      <c r="AB218" s="101"/>
      <c r="AC218" s="101"/>
      <c r="AD218" s="101"/>
      <c r="AE218" s="101"/>
    </row>
    <row r="219" spans="18:31" s="35" customFormat="1" ht="15" hidden="1" customHeight="1" x14ac:dyDescent="0.2">
      <c r="R219" s="46"/>
      <c r="S219" s="41"/>
      <c r="T219" s="101"/>
      <c r="U219" s="101"/>
      <c r="V219" s="101"/>
      <c r="W219" s="101"/>
      <c r="X219" s="101"/>
      <c r="Y219" s="101"/>
      <c r="Z219" s="101"/>
      <c r="AA219" s="101"/>
      <c r="AB219" s="101"/>
      <c r="AC219" s="101"/>
      <c r="AD219" s="101"/>
      <c r="AE219" s="101"/>
    </row>
    <row r="220" spans="18:31" s="35" customFormat="1" ht="15" hidden="1" customHeight="1" x14ac:dyDescent="0.2">
      <c r="R220" s="46"/>
      <c r="S220" s="41"/>
      <c r="T220" s="101"/>
      <c r="U220" s="101"/>
      <c r="V220" s="101"/>
      <c r="W220" s="101"/>
      <c r="X220" s="101"/>
      <c r="Y220" s="101"/>
      <c r="Z220" s="101"/>
      <c r="AA220" s="101"/>
      <c r="AB220" s="101"/>
      <c r="AC220" s="101"/>
      <c r="AD220" s="101"/>
      <c r="AE220" s="101"/>
    </row>
    <row r="221" spans="18:31" s="35" customFormat="1" ht="15" hidden="1" customHeight="1" x14ac:dyDescent="0.2">
      <c r="R221" s="46"/>
      <c r="S221" s="41"/>
      <c r="T221" s="101"/>
      <c r="U221" s="101"/>
      <c r="V221" s="101"/>
      <c r="W221" s="101"/>
      <c r="X221" s="101"/>
      <c r="Y221" s="101"/>
      <c r="Z221" s="101"/>
      <c r="AA221" s="101"/>
      <c r="AB221" s="101"/>
      <c r="AC221" s="101"/>
      <c r="AD221" s="101"/>
      <c r="AE221" s="101"/>
    </row>
    <row r="222" spans="18:31" s="35" customFormat="1" ht="15" hidden="1" customHeight="1" x14ac:dyDescent="0.2">
      <c r="R222" s="46"/>
      <c r="S222" s="41"/>
      <c r="T222" s="101"/>
      <c r="U222" s="101"/>
      <c r="V222" s="101"/>
      <c r="W222" s="101"/>
      <c r="X222" s="101"/>
      <c r="Y222" s="101"/>
      <c r="Z222" s="101"/>
      <c r="AA222" s="101"/>
      <c r="AB222" s="101"/>
      <c r="AC222" s="101"/>
      <c r="AD222" s="101"/>
      <c r="AE222" s="101"/>
    </row>
    <row r="223" spans="18:31" s="35" customFormat="1" ht="15" hidden="1" customHeight="1" x14ac:dyDescent="0.2">
      <c r="R223" s="46"/>
      <c r="S223" s="41"/>
      <c r="T223" s="101"/>
      <c r="U223" s="101"/>
      <c r="V223" s="101"/>
      <c r="W223" s="101"/>
      <c r="X223" s="101"/>
      <c r="Y223" s="101"/>
      <c r="Z223" s="101"/>
      <c r="AA223" s="101"/>
      <c r="AB223" s="101"/>
      <c r="AC223" s="101"/>
      <c r="AD223" s="101"/>
      <c r="AE223" s="101"/>
    </row>
    <row r="224" spans="18:31" s="35" customFormat="1" ht="15" hidden="1" customHeight="1" x14ac:dyDescent="0.2">
      <c r="R224" s="46"/>
      <c r="S224" s="41"/>
      <c r="T224" s="101"/>
      <c r="U224" s="101"/>
      <c r="V224" s="101"/>
      <c r="W224" s="101"/>
      <c r="X224" s="101"/>
      <c r="Y224" s="101"/>
      <c r="Z224" s="101"/>
      <c r="AA224" s="101"/>
      <c r="AB224" s="101"/>
      <c r="AC224" s="101"/>
      <c r="AD224" s="101"/>
      <c r="AE224" s="101"/>
    </row>
    <row r="225" spans="18:31" s="35" customFormat="1" ht="15" hidden="1" customHeight="1" x14ac:dyDescent="0.2">
      <c r="R225" s="46"/>
      <c r="S225" s="41"/>
      <c r="T225" s="101"/>
      <c r="U225" s="101"/>
      <c r="V225" s="101"/>
      <c r="W225" s="101"/>
      <c r="X225" s="101"/>
      <c r="Y225" s="101"/>
      <c r="Z225" s="101"/>
      <c r="AA225" s="101"/>
      <c r="AB225" s="101"/>
      <c r="AC225" s="101"/>
      <c r="AD225" s="101"/>
      <c r="AE225" s="101"/>
    </row>
    <row r="226" spans="18:31" s="35" customFormat="1" ht="15" hidden="1" customHeight="1" x14ac:dyDescent="0.2">
      <c r="R226" s="46"/>
      <c r="S226" s="41"/>
      <c r="T226" s="101"/>
      <c r="U226" s="101"/>
      <c r="V226" s="101"/>
      <c r="W226" s="101"/>
      <c r="X226" s="101"/>
      <c r="Y226" s="101"/>
      <c r="Z226" s="101"/>
      <c r="AA226" s="101"/>
      <c r="AB226" s="101"/>
      <c r="AC226" s="101"/>
      <c r="AD226" s="101"/>
      <c r="AE226" s="101"/>
    </row>
    <row r="227" spans="18:31" s="35" customFormat="1" ht="15" hidden="1" customHeight="1" x14ac:dyDescent="0.2">
      <c r="R227" s="46"/>
      <c r="S227" s="41"/>
      <c r="T227" s="101"/>
      <c r="U227" s="101"/>
      <c r="V227" s="101"/>
      <c r="W227" s="101"/>
      <c r="X227" s="101"/>
      <c r="Y227" s="101"/>
      <c r="Z227" s="101"/>
      <c r="AA227" s="101"/>
      <c r="AB227" s="101"/>
      <c r="AC227" s="101"/>
      <c r="AD227" s="101"/>
      <c r="AE227" s="101"/>
    </row>
    <row r="228" spans="18:31" s="35" customFormat="1" ht="15" hidden="1" customHeight="1" x14ac:dyDescent="0.2">
      <c r="R228" s="46"/>
      <c r="S228" s="41"/>
      <c r="T228" s="101"/>
      <c r="U228" s="101"/>
      <c r="V228" s="101"/>
      <c r="W228" s="101"/>
      <c r="X228" s="101"/>
      <c r="Y228" s="101"/>
      <c r="Z228" s="101"/>
      <c r="AA228" s="101"/>
      <c r="AB228" s="101"/>
      <c r="AC228" s="101"/>
      <c r="AD228" s="101"/>
      <c r="AE228" s="101"/>
    </row>
    <row r="229" spans="18:31" s="35" customFormat="1" ht="15" hidden="1" customHeight="1" x14ac:dyDescent="0.2">
      <c r="R229" s="46"/>
      <c r="S229" s="41"/>
      <c r="T229" s="101"/>
      <c r="U229" s="101"/>
      <c r="V229" s="101"/>
      <c r="W229" s="101"/>
      <c r="X229" s="101"/>
      <c r="Y229" s="101"/>
      <c r="Z229" s="101"/>
      <c r="AA229" s="101"/>
      <c r="AB229" s="101"/>
      <c r="AC229" s="101"/>
      <c r="AD229" s="101"/>
      <c r="AE229" s="101"/>
    </row>
    <row r="230" spans="18:31" s="35" customFormat="1" ht="15" hidden="1" customHeight="1" x14ac:dyDescent="0.2">
      <c r="R230" s="46"/>
      <c r="S230" s="41"/>
      <c r="T230" s="101"/>
      <c r="U230" s="101"/>
      <c r="V230" s="101"/>
      <c r="W230" s="101"/>
      <c r="X230" s="101"/>
      <c r="Y230" s="101"/>
      <c r="Z230" s="101"/>
      <c r="AA230" s="101"/>
      <c r="AB230" s="101"/>
      <c r="AC230" s="101"/>
      <c r="AD230" s="101"/>
      <c r="AE230" s="101"/>
    </row>
    <row r="231" spans="18:31" s="35" customFormat="1" ht="15" hidden="1" customHeight="1" x14ac:dyDescent="0.2">
      <c r="R231" s="46"/>
      <c r="S231" s="41"/>
      <c r="T231" s="101"/>
      <c r="U231" s="101"/>
      <c r="V231" s="101"/>
      <c r="W231" s="101"/>
      <c r="X231" s="101"/>
      <c r="Y231" s="101"/>
      <c r="Z231" s="101"/>
      <c r="AA231" s="101"/>
      <c r="AB231" s="101"/>
      <c r="AC231" s="101"/>
      <c r="AD231" s="101"/>
      <c r="AE231" s="101"/>
    </row>
    <row r="232" spans="18:31" s="35" customFormat="1" ht="15" hidden="1" customHeight="1" x14ac:dyDescent="0.2">
      <c r="R232" s="46"/>
      <c r="S232" s="41"/>
      <c r="T232" s="101"/>
      <c r="U232" s="101"/>
      <c r="V232" s="101"/>
      <c r="W232" s="101"/>
      <c r="X232" s="101"/>
      <c r="Y232" s="101"/>
      <c r="Z232" s="101"/>
      <c r="AA232" s="101"/>
      <c r="AB232" s="101"/>
      <c r="AC232" s="101"/>
      <c r="AD232" s="101"/>
      <c r="AE232" s="101"/>
    </row>
    <row r="233" spans="18:31" s="35" customFormat="1" ht="15" hidden="1" customHeight="1" x14ac:dyDescent="0.2">
      <c r="R233" s="46"/>
      <c r="S233" s="41"/>
      <c r="T233" s="101"/>
      <c r="U233" s="101"/>
      <c r="V233" s="101"/>
      <c r="W233" s="101"/>
      <c r="X233" s="101"/>
      <c r="Y233" s="101"/>
      <c r="Z233" s="101"/>
      <c r="AA233" s="101"/>
      <c r="AB233" s="101"/>
      <c r="AC233" s="101"/>
      <c r="AD233" s="101"/>
      <c r="AE233" s="101"/>
    </row>
    <row r="234" spans="18:31" s="35" customFormat="1" ht="15" hidden="1" customHeight="1" x14ac:dyDescent="0.2">
      <c r="R234" s="46"/>
      <c r="S234" s="41"/>
      <c r="T234" s="101"/>
      <c r="U234" s="101"/>
      <c r="V234" s="101"/>
      <c r="W234" s="101"/>
      <c r="X234" s="101"/>
      <c r="Y234" s="101"/>
      <c r="Z234" s="101"/>
      <c r="AA234" s="101"/>
      <c r="AB234" s="101"/>
      <c r="AC234" s="101"/>
      <c r="AD234" s="101"/>
      <c r="AE234" s="101"/>
    </row>
    <row r="235" spans="18:31" s="35" customFormat="1" ht="15" hidden="1" customHeight="1" x14ac:dyDescent="0.2">
      <c r="R235" s="46"/>
      <c r="S235" s="41"/>
      <c r="T235" s="101"/>
      <c r="U235" s="101"/>
      <c r="V235" s="101"/>
      <c r="W235" s="101"/>
      <c r="X235" s="101"/>
      <c r="Y235" s="101"/>
      <c r="Z235" s="101"/>
      <c r="AA235" s="101"/>
      <c r="AB235" s="101"/>
      <c r="AC235" s="101"/>
      <c r="AD235" s="101"/>
      <c r="AE235" s="101"/>
    </row>
    <row r="236" spans="18:31" s="35" customFormat="1" ht="15" hidden="1" customHeight="1" x14ac:dyDescent="0.2">
      <c r="R236" s="46"/>
      <c r="S236" s="41"/>
      <c r="T236" s="101"/>
      <c r="U236" s="101"/>
      <c r="V236" s="101"/>
      <c r="W236" s="101"/>
      <c r="X236" s="101"/>
      <c r="Y236" s="101"/>
      <c r="Z236" s="101"/>
      <c r="AA236" s="101"/>
      <c r="AB236" s="101"/>
      <c r="AC236" s="101"/>
      <c r="AD236" s="101"/>
      <c r="AE236" s="101"/>
    </row>
    <row r="237" spans="18:31" s="35" customFormat="1" ht="15" hidden="1" customHeight="1" x14ac:dyDescent="0.2">
      <c r="R237" s="46"/>
      <c r="S237" s="41"/>
      <c r="T237" s="101"/>
      <c r="U237" s="101"/>
      <c r="V237" s="101"/>
      <c r="W237" s="101"/>
      <c r="X237" s="101"/>
      <c r="Y237" s="101"/>
      <c r="Z237" s="101"/>
      <c r="AA237" s="101"/>
      <c r="AB237" s="101"/>
      <c r="AC237" s="101"/>
      <c r="AD237" s="101"/>
      <c r="AE237" s="101"/>
    </row>
    <row r="238" spans="18:31" s="35" customFormat="1" ht="15" hidden="1" customHeight="1" x14ac:dyDescent="0.2">
      <c r="R238" s="46"/>
      <c r="S238" s="41"/>
      <c r="T238" s="101"/>
      <c r="U238" s="101"/>
      <c r="V238" s="101"/>
      <c r="W238" s="101"/>
      <c r="X238" s="101"/>
      <c r="Y238" s="101"/>
      <c r="Z238" s="101"/>
      <c r="AA238" s="101"/>
      <c r="AB238" s="101"/>
      <c r="AC238" s="101"/>
      <c r="AD238" s="101"/>
      <c r="AE238" s="101"/>
    </row>
    <row r="239" spans="18:31" s="35" customFormat="1" ht="15" hidden="1" customHeight="1" x14ac:dyDescent="0.2">
      <c r="R239" s="46"/>
      <c r="S239" s="41"/>
      <c r="T239" s="101"/>
      <c r="U239" s="101"/>
      <c r="V239" s="101"/>
      <c r="W239" s="101"/>
      <c r="X239" s="101"/>
      <c r="Y239" s="101"/>
      <c r="Z239" s="101"/>
      <c r="AA239" s="101"/>
      <c r="AB239" s="101"/>
      <c r="AC239" s="101"/>
      <c r="AD239" s="101"/>
      <c r="AE239" s="101"/>
    </row>
    <row r="240" spans="18:31" s="35" customFormat="1" ht="15" hidden="1" customHeight="1" x14ac:dyDescent="0.2">
      <c r="R240" s="46"/>
      <c r="S240" s="41"/>
      <c r="T240" s="101"/>
      <c r="U240" s="101"/>
      <c r="V240" s="101"/>
      <c r="W240" s="101"/>
      <c r="X240" s="101"/>
      <c r="Y240" s="101"/>
      <c r="Z240" s="101"/>
      <c r="AA240" s="101"/>
      <c r="AB240" s="101"/>
      <c r="AC240" s="101"/>
      <c r="AD240" s="101"/>
      <c r="AE240" s="101"/>
    </row>
    <row r="241" spans="18:31" s="35" customFormat="1" ht="15" hidden="1" customHeight="1" x14ac:dyDescent="0.2">
      <c r="R241" s="46"/>
      <c r="S241" s="41"/>
      <c r="T241" s="101"/>
      <c r="U241" s="101"/>
      <c r="V241" s="101"/>
      <c r="W241" s="101"/>
      <c r="X241" s="101"/>
      <c r="Y241" s="101"/>
      <c r="Z241" s="101"/>
      <c r="AA241" s="101"/>
      <c r="AB241" s="101"/>
      <c r="AC241" s="101"/>
      <c r="AD241" s="101"/>
      <c r="AE241" s="101"/>
    </row>
    <row r="242" spans="18:31" s="35" customFormat="1" ht="14.25" hidden="1" customHeight="1" x14ac:dyDescent="0.2"/>
    <row r="243" spans="18:31" s="35" customFormat="1" ht="14.25" hidden="1" customHeight="1" x14ac:dyDescent="0.2"/>
    <row r="244" spans="18:31" s="35" customFormat="1" ht="14.25" hidden="1" customHeight="1" x14ac:dyDescent="0.2"/>
    <row r="245" spans="18:31" s="35" customFormat="1" ht="14.25" hidden="1" customHeight="1" x14ac:dyDescent="0.2"/>
    <row r="246" spans="18:31" s="35" customFormat="1" ht="14.25" hidden="1" customHeight="1" x14ac:dyDescent="0.2"/>
    <row r="247" spans="18:31" s="35" customFormat="1" ht="14.25" hidden="1" customHeight="1" x14ac:dyDescent="0.2"/>
    <row r="248" spans="18:31" s="35" customFormat="1" ht="14.25" hidden="1" customHeight="1" x14ac:dyDescent="0.2"/>
    <row r="249" spans="18:31" s="35" customFormat="1" ht="14.25" hidden="1" customHeight="1" x14ac:dyDescent="0.2"/>
    <row r="250" spans="18:31" s="35" customFormat="1" ht="14.25" hidden="1" customHeight="1" x14ac:dyDescent="0.2"/>
    <row r="251" spans="18:31" s="35" customFormat="1" ht="14.25" hidden="1" customHeight="1" x14ac:dyDescent="0.2"/>
    <row r="252" spans="18:31" s="35" customFormat="1" ht="14.25" hidden="1" customHeight="1" x14ac:dyDescent="0.2"/>
    <row r="253" spans="18:31" s="35" customFormat="1" ht="14.25" hidden="1" customHeight="1" x14ac:dyDescent="0.2"/>
    <row r="254" spans="18:31" s="35" customFormat="1" ht="14.25" hidden="1" customHeight="1" x14ac:dyDescent="0.2"/>
    <row r="255" spans="18:31" s="35" customFormat="1" ht="14.25" hidden="1" customHeight="1" x14ac:dyDescent="0.2"/>
    <row r="256" spans="18:31" s="35" customFormat="1" ht="14.25" hidden="1" customHeight="1" x14ac:dyDescent="0.2"/>
    <row r="257" s="35" customFormat="1" ht="14.25" hidden="1" customHeight="1" x14ac:dyDescent="0.2"/>
    <row r="258" s="35" customFormat="1" ht="14.25" hidden="1" customHeight="1" x14ac:dyDescent="0.2"/>
    <row r="259" s="35" customFormat="1" ht="14.25" hidden="1" customHeight="1" x14ac:dyDescent="0.2"/>
    <row r="260" s="35" customFormat="1" ht="14.25" hidden="1" customHeight="1" x14ac:dyDescent="0.2"/>
    <row r="261" s="35" customFormat="1" ht="14.25" hidden="1" customHeight="1" x14ac:dyDescent="0.2"/>
    <row r="262" s="35" customFormat="1" ht="14.25" hidden="1" customHeight="1" x14ac:dyDescent="0.2"/>
    <row r="263" s="35" customFormat="1" ht="14.25" hidden="1" customHeight="1" x14ac:dyDescent="0.2"/>
    <row r="264" s="35" customFormat="1" ht="14.25" hidden="1" customHeight="1" x14ac:dyDescent="0.2"/>
    <row r="265" s="35" customFormat="1" ht="14.25" hidden="1" customHeight="1" x14ac:dyDescent="0.2"/>
    <row r="266" s="35" customFormat="1" ht="14.25" hidden="1" customHeight="1" x14ac:dyDescent="0.2"/>
    <row r="267" s="35" customFormat="1" ht="14.25" hidden="1" customHeight="1" x14ac:dyDescent="0.2"/>
    <row r="268" s="35" customFormat="1" ht="14.25" hidden="1" customHeight="1" x14ac:dyDescent="0.2"/>
    <row r="269" s="35" customFormat="1" ht="14.25" hidden="1" customHeight="1" x14ac:dyDescent="0.2"/>
    <row r="270" s="35" customFormat="1" ht="14.25" hidden="1" customHeight="1" x14ac:dyDescent="0.2"/>
    <row r="271" s="35" customFormat="1" ht="14.25" hidden="1" customHeight="1" x14ac:dyDescent="0.2"/>
    <row r="272" s="35" customFormat="1" ht="14.25" hidden="1" customHeight="1" x14ac:dyDescent="0.2"/>
    <row r="273" s="35" customFormat="1" ht="14.25" hidden="1" customHeight="1" x14ac:dyDescent="0.2"/>
    <row r="274" s="97" customFormat="1" ht="14.25" hidden="1" customHeight="1" x14ac:dyDescent="0.2"/>
    <row r="275" s="97" customFormat="1" ht="14.25" hidden="1" customHeight="1" x14ac:dyDescent="0.2"/>
    <row r="276" s="97" customFormat="1" ht="14.25" hidden="1" customHeight="1" x14ac:dyDescent="0.2"/>
    <row r="277" s="97" customFormat="1" ht="14.25" hidden="1" customHeight="1" x14ac:dyDescent="0.2"/>
    <row r="278" s="97" customFormat="1" ht="14.25" hidden="1" customHeight="1" x14ac:dyDescent="0.2"/>
    <row r="279" s="97" customFormat="1" ht="14.25" hidden="1" customHeight="1" x14ac:dyDescent="0.2"/>
    <row r="280" s="97" customFormat="1" ht="14.25" hidden="1" customHeight="1" x14ac:dyDescent="0.2"/>
    <row r="281" s="97" customFormat="1" ht="14.25" hidden="1" customHeight="1" x14ac:dyDescent="0.2"/>
    <row r="282" s="97" customFormat="1" ht="14.25" hidden="1" customHeight="1" x14ac:dyDescent="0.2"/>
  </sheetData>
  <sheetProtection password="DFDE" sheet="1" objects="1" scenarios="1" selectLockedCells="1"/>
  <dataValidations count="3">
    <dataValidation type="list" allowBlank="1" showInputMessage="1" showErrorMessage="1" sqref="M6">
      <formula1>$T$120:$T$131</formula1>
    </dataValidation>
    <dataValidation type="list" allowBlank="1" showInputMessage="1" showErrorMessage="1" sqref="F6">
      <formula1>$R$119:$R$120</formula1>
    </dataValidation>
    <dataValidation type="list" allowBlank="1" showInputMessage="1" showErrorMessage="1" sqref="U65 D5 U139 U199">
      <formula1>$U$119:$U$120</formula1>
    </dataValidation>
  </dataValidation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E375"/>
  <sheetViews>
    <sheetView workbookViewId="0">
      <selection sqref="A1:XFD1048576"/>
    </sheetView>
  </sheetViews>
  <sheetFormatPr defaultRowHeight="14.25" x14ac:dyDescent="0.2"/>
  <cols>
    <col min="1" max="1" width="15" style="4" customWidth="1"/>
    <col min="2" max="3" width="12.5703125" style="4" customWidth="1"/>
    <col min="4" max="4" width="11.7109375" style="4" bestFit="1" customWidth="1"/>
    <col min="5" max="5" width="8.140625" style="4" customWidth="1"/>
    <col min="6" max="6" width="12.85546875" style="4" customWidth="1"/>
    <col min="7" max="8" width="10.42578125" style="4" bestFit="1" customWidth="1"/>
    <col min="9" max="9" width="15.28515625" style="4" customWidth="1"/>
    <col min="10" max="10" width="10.85546875" style="4" customWidth="1"/>
    <col min="11" max="14" width="10.42578125" style="4" bestFit="1" customWidth="1"/>
    <col min="15" max="15" width="18.42578125" style="4" customWidth="1"/>
    <col min="16" max="16" width="9.140625" style="4"/>
    <col min="17" max="17" width="9.28515625" style="4" bestFit="1" customWidth="1"/>
    <col min="18" max="18" width="9" style="4" bestFit="1" customWidth="1"/>
    <col min="19" max="31" width="12.140625" style="4" bestFit="1" customWidth="1"/>
    <col min="32" max="16384" width="9.140625" style="4"/>
  </cols>
  <sheetData>
    <row r="1" spans="1:17" ht="15" customHeight="1" x14ac:dyDescent="0.2">
      <c r="A1" s="288"/>
      <c r="B1" s="289"/>
      <c r="C1" s="289"/>
      <c r="D1" s="289"/>
      <c r="E1" s="289"/>
      <c r="F1" s="289"/>
      <c r="G1" s="289"/>
      <c r="H1" s="289"/>
      <c r="I1" s="289"/>
      <c r="J1" s="289"/>
      <c r="K1" s="289"/>
      <c r="L1" s="289"/>
      <c r="M1" s="289"/>
      <c r="N1" s="290"/>
    </row>
    <row r="2" spans="1:17" ht="14.25" customHeight="1" x14ac:dyDescent="0.2">
      <c r="A2" s="291"/>
      <c r="B2" s="292"/>
      <c r="C2" s="292"/>
      <c r="D2" s="292"/>
      <c r="E2" s="292"/>
      <c r="F2" s="292"/>
      <c r="G2" s="292"/>
      <c r="H2" s="292"/>
      <c r="I2" s="292"/>
      <c r="J2" s="292"/>
      <c r="K2" s="292"/>
      <c r="L2" s="292"/>
      <c r="M2" s="292"/>
      <c r="N2" s="293"/>
    </row>
    <row r="3" spans="1:17" ht="14.25" customHeight="1" x14ac:dyDescent="0.2">
      <c r="A3" s="294"/>
      <c r="B3" s="295"/>
      <c r="C3" s="295"/>
      <c r="D3" s="295"/>
      <c r="E3" s="295"/>
      <c r="F3" s="295"/>
      <c r="G3" s="295"/>
      <c r="H3" s="295"/>
      <c r="I3" s="295"/>
      <c r="J3" s="295"/>
      <c r="K3" s="295"/>
      <c r="L3" s="295"/>
      <c r="M3" s="295"/>
      <c r="N3" s="296"/>
    </row>
    <row r="4" spans="1:17" ht="15" customHeight="1" thickBot="1" x14ac:dyDescent="0.25">
      <c r="A4" s="297"/>
      <c r="B4" s="298"/>
      <c r="C4" s="298"/>
      <c r="D4" s="298"/>
      <c r="E4" s="298"/>
      <c r="F4" s="298"/>
      <c r="G4" s="298"/>
      <c r="H4" s="298"/>
      <c r="I4" s="298"/>
      <c r="J4" s="298"/>
      <c r="K4" s="298"/>
      <c r="L4" s="298"/>
      <c r="M4" s="298"/>
      <c r="N4" s="299"/>
    </row>
    <row r="5" spans="1:17" ht="36" customHeight="1" thickBot="1" x14ac:dyDescent="0.25">
      <c r="A5" s="311"/>
      <c r="B5" s="312"/>
      <c r="C5" s="313"/>
      <c r="D5" s="83"/>
      <c r="E5" s="287"/>
      <c r="F5" s="28"/>
      <c r="G5" s="300"/>
      <c r="H5" s="301"/>
      <c r="I5" s="314"/>
      <c r="J5" s="88"/>
      <c r="K5" s="29"/>
      <c r="L5" s="30"/>
      <c r="M5" s="31"/>
      <c r="N5" s="32"/>
    </row>
    <row r="6" spans="1:17" ht="36" customHeight="1" thickBot="1" x14ac:dyDescent="0.25">
      <c r="A6" s="311"/>
      <c r="B6" s="312"/>
      <c r="C6" s="312"/>
      <c r="D6" s="312"/>
      <c r="E6" s="313"/>
      <c r="F6" s="85"/>
      <c r="G6" s="300"/>
      <c r="H6" s="301"/>
      <c r="I6" s="314"/>
      <c r="J6" s="85"/>
      <c r="K6" s="315"/>
      <c r="L6" s="316"/>
      <c r="M6" s="87"/>
      <c r="N6" s="33"/>
    </row>
    <row r="7" spans="1:17" s="5" customFormat="1" ht="20.100000000000001" customHeight="1" x14ac:dyDescent="0.25">
      <c r="A7" s="20"/>
      <c r="B7" s="21"/>
      <c r="C7" s="22"/>
      <c r="D7" s="21"/>
      <c r="E7" s="21"/>
      <c r="F7" s="21"/>
      <c r="G7" s="21"/>
      <c r="H7" s="21"/>
      <c r="I7" s="21"/>
      <c r="J7" s="21"/>
      <c r="K7" s="6"/>
      <c r="L7" s="6"/>
      <c r="M7" s="6"/>
      <c r="N7" s="6"/>
    </row>
    <row r="8" spans="1:17" s="5" customFormat="1" ht="20.100000000000001" customHeight="1" x14ac:dyDescent="0.25">
      <c r="A8" s="20"/>
      <c r="B8" s="23"/>
      <c r="C8" s="24"/>
      <c r="D8" s="24"/>
      <c r="E8" s="24"/>
      <c r="F8" s="24"/>
      <c r="G8" s="24"/>
      <c r="H8" s="20"/>
      <c r="I8" s="20"/>
      <c r="J8" s="20"/>
    </row>
    <row r="9" spans="1:17" s="5" customFormat="1" ht="20.100000000000001" customHeight="1" x14ac:dyDescent="0.25">
      <c r="A9" s="8"/>
      <c r="B9" s="23"/>
      <c r="C9" s="25"/>
      <c r="D9" s="24"/>
      <c r="E9" s="24"/>
      <c r="F9" s="24"/>
      <c r="G9" s="20"/>
      <c r="H9" s="20"/>
      <c r="I9" s="20"/>
      <c r="J9" s="25"/>
      <c r="K9" s="7"/>
      <c r="L9" s="7"/>
      <c r="M9" s="7"/>
      <c r="N9" s="7"/>
    </row>
    <row r="10" spans="1:17" s="5" customFormat="1" ht="20.100000000000001" customHeight="1" x14ac:dyDescent="0.25">
      <c r="A10" s="26"/>
      <c r="B10" s="20"/>
      <c r="C10" s="25"/>
      <c r="D10" s="27"/>
      <c r="E10" s="10"/>
      <c r="F10" s="25"/>
      <c r="G10" s="27"/>
      <c r="H10" s="27"/>
      <c r="I10" s="27"/>
      <c r="J10" s="27"/>
      <c r="K10" s="9"/>
      <c r="L10" s="9"/>
      <c r="M10" s="9"/>
      <c r="N10" s="9"/>
    </row>
    <row r="11" spans="1:17" ht="32.25" customHeight="1" x14ac:dyDescent="0.25">
      <c r="A11" s="17"/>
      <c r="B11" s="18"/>
      <c r="C11" s="19"/>
      <c r="D11" s="19"/>
      <c r="E11" s="19"/>
      <c r="F11" s="19"/>
      <c r="G11" s="19"/>
      <c r="H11" s="19"/>
      <c r="I11" s="19"/>
      <c r="J11" s="19"/>
      <c r="K11" s="19"/>
      <c r="L11" s="19"/>
      <c r="M11" s="19"/>
      <c r="N11" s="19"/>
      <c r="O11" s="12"/>
    </row>
    <row r="12" spans="1:17" ht="15" hidden="1" customHeight="1" x14ac:dyDescent="0.2">
      <c r="A12" s="11"/>
      <c r="B12" s="11"/>
      <c r="C12" s="11"/>
      <c r="D12" s="11"/>
      <c r="E12" s="11"/>
      <c r="F12" s="11"/>
      <c r="G12" s="11"/>
      <c r="H12" s="11"/>
      <c r="I12" s="11"/>
      <c r="J12" s="11"/>
      <c r="K12" s="11"/>
      <c r="L12" s="11"/>
      <c r="M12" s="11"/>
      <c r="N12" s="11"/>
      <c r="O12" s="12"/>
    </row>
    <row r="13" spans="1:17" ht="15.75" x14ac:dyDescent="0.25">
      <c r="A13" s="14"/>
      <c r="B13" s="15"/>
      <c r="C13" s="16"/>
      <c r="D13" s="16"/>
      <c r="E13" s="16"/>
      <c r="F13" s="16"/>
      <c r="G13" s="16"/>
      <c r="H13" s="16"/>
      <c r="I13" s="16"/>
      <c r="J13" s="16"/>
      <c r="K13" s="16"/>
      <c r="L13" s="16"/>
      <c r="M13" s="16"/>
      <c r="N13" s="16"/>
      <c r="O13" s="1"/>
      <c r="Q13" s="13"/>
    </row>
    <row r="14" spans="1:17" ht="15.75" x14ac:dyDescent="0.25">
      <c r="A14" s="14"/>
      <c r="B14" s="15"/>
      <c r="C14" s="16"/>
      <c r="D14" s="16"/>
      <c r="E14" s="16"/>
      <c r="F14" s="16"/>
      <c r="G14" s="16"/>
      <c r="H14" s="16"/>
      <c r="I14" s="16"/>
      <c r="J14" s="16"/>
      <c r="K14" s="16"/>
      <c r="L14" s="16"/>
      <c r="M14" s="16"/>
      <c r="N14" s="16"/>
      <c r="O14" s="1"/>
    </row>
    <row r="15" spans="1:17" ht="15.75" x14ac:dyDescent="0.25">
      <c r="A15" s="14"/>
      <c r="B15" s="15"/>
      <c r="C15" s="16"/>
      <c r="D15" s="16"/>
      <c r="E15" s="16"/>
      <c r="F15" s="16"/>
      <c r="G15" s="16"/>
      <c r="H15" s="16"/>
      <c r="I15" s="16"/>
      <c r="J15" s="16"/>
      <c r="K15" s="16"/>
      <c r="L15" s="16"/>
      <c r="M15" s="16"/>
      <c r="N15" s="16"/>
      <c r="O15" s="1"/>
    </row>
    <row r="16" spans="1:17" ht="15.75" x14ac:dyDescent="0.25">
      <c r="A16" s="14"/>
      <c r="B16" s="15"/>
      <c r="C16" s="16"/>
      <c r="D16" s="16"/>
      <c r="E16" s="16"/>
      <c r="F16" s="16"/>
      <c r="G16" s="16"/>
      <c r="H16" s="16"/>
      <c r="I16" s="16"/>
      <c r="J16" s="16"/>
      <c r="K16" s="16"/>
      <c r="L16" s="16"/>
      <c r="M16" s="16"/>
      <c r="N16" s="16"/>
      <c r="O16" s="2"/>
    </row>
    <row r="17" spans="1:15" ht="15.75" x14ac:dyDescent="0.25">
      <c r="A17" s="14"/>
      <c r="B17" s="15"/>
      <c r="C17" s="16"/>
      <c r="D17" s="16"/>
      <c r="E17" s="16"/>
      <c r="F17" s="16"/>
      <c r="G17" s="16"/>
      <c r="H17" s="16"/>
      <c r="I17" s="16"/>
      <c r="J17" s="16"/>
      <c r="K17" s="16"/>
      <c r="L17" s="16"/>
      <c r="M17" s="16"/>
      <c r="N17" s="16"/>
      <c r="O17" s="2"/>
    </row>
    <row r="18" spans="1:15" ht="15.75" x14ac:dyDescent="0.25">
      <c r="A18" s="14"/>
      <c r="B18" s="15"/>
      <c r="C18" s="16"/>
      <c r="D18" s="16"/>
      <c r="E18" s="16"/>
      <c r="F18" s="16"/>
      <c r="G18" s="16"/>
      <c r="H18" s="16"/>
      <c r="I18" s="16"/>
      <c r="J18" s="16"/>
      <c r="K18" s="16"/>
      <c r="L18" s="16"/>
      <c r="M18" s="16"/>
      <c r="N18" s="16"/>
      <c r="O18" s="3"/>
    </row>
    <row r="19" spans="1:15" ht="15.75" x14ac:dyDescent="0.25">
      <c r="A19" s="14"/>
      <c r="B19" s="15"/>
      <c r="C19" s="16"/>
      <c r="D19" s="16"/>
      <c r="E19" s="16"/>
      <c r="F19" s="16"/>
      <c r="G19" s="16"/>
      <c r="H19" s="16"/>
      <c r="I19" s="16"/>
      <c r="J19" s="16"/>
      <c r="K19" s="16"/>
      <c r="L19" s="16"/>
      <c r="M19" s="16"/>
      <c r="N19" s="16"/>
      <c r="O19" s="2"/>
    </row>
    <row r="20" spans="1:15" ht="15.75" x14ac:dyDescent="0.25">
      <c r="A20" s="14"/>
      <c r="B20" s="15"/>
      <c r="C20" s="16"/>
      <c r="D20" s="16"/>
      <c r="E20" s="16"/>
      <c r="F20" s="16"/>
      <c r="G20" s="16"/>
      <c r="H20" s="16"/>
      <c r="I20" s="16"/>
      <c r="J20" s="16"/>
      <c r="K20" s="16"/>
      <c r="L20" s="16"/>
      <c r="M20" s="16"/>
      <c r="N20" s="16"/>
      <c r="O20" s="1"/>
    </row>
    <row r="21" spans="1:15" ht="15.75" x14ac:dyDescent="0.25">
      <c r="A21" s="14"/>
      <c r="B21" s="15"/>
      <c r="C21" s="16"/>
      <c r="D21" s="16"/>
      <c r="E21" s="16"/>
      <c r="F21" s="16"/>
      <c r="G21" s="16"/>
      <c r="H21" s="16"/>
      <c r="I21" s="16"/>
      <c r="J21" s="16"/>
      <c r="K21" s="16"/>
      <c r="L21" s="16"/>
      <c r="M21" s="16"/>
      <c r="N21" s="16"/>
      <c r="O21" s="1"/>
    </row>
    <row r="22" spans="1:15" ht="15.75" x14ac:dyDescent="0.25">
      <c r="A22" s="14"/>
      <c r="B22" s="15"/>
      <c r="C22" s="16"/>
      <c r="D22" s="16"/>
      <c r="E22" s="16"/>
      <c r="F22" s="16"/>
      <c r="G22" s="16"/>
      <c r="H22" s="16"/>
      <c r="I22" s="16"/>
      <c r="J22" s="16"/>
      <c r="K22" s="16"/>
      <c r="L22" s="16"/>
      <c r="M22" s="16"/>
      <c r="N22" s="16"/>
      <c r="O22" s="2"/>
    </row>
    <row r="23" spans="1:15" ht="15.75" x14ac:dyDescent="0.25">
      <c r="A23" s="14"/>
      <c r="B23" s="15"/>
      <c r="C23" s="16"/>
      <c r="D23" s="16"/>
      <c r="E23" s="16"/>
      <c r="F23" s="16"/>
      <c r="G23" s="16"/>
      <c r="H23" s="16"/>
      <c r="I23" s="16"/>
      <c r="J23" s="16"/>
      <c r="K23" s="16"/>
      <c r="L23" s="16"/>
      <c r="M23" s="16"/>
      <c r="N23" s="16"/>
      <c r="O23" s="1"/>
    </row>
    <row r="24" spans="1:15" ht="15.75" x14ac:dyDescent="0.25">
      <c r="A24" s="14"/>
      <c r="B24" s="15"/>
      <c r="C24" s="16"/>
      <c r="D24" s="16"/>
      <c r="E24" s="16"/>
      <c r="F24" s="16"/>
      <c r="G24" s="16"/>
      <c r="H24" s="16"/>
      <c r="I24" s="16"/>
      <c r="J24" s="16"/>
      <c r="K24" s="16"/>
      <c r="L24" s="16"/>
      <c r="M24" s="16"/>
      <c r="N24" s="16"/>
      <c r="O24" s="1"/>
    </row>
    <row r="25" spans="1:15" ht="15.75" x14ac:dyDescent="0.25">
      <c r="A25" s="14"/>
      <c r="B25" s="15"/>
      <c r="C25" s="16"/>
      <c r="D25" s="16"/>
      <c r="E25" s="16"/>
      <c r="F25" s="16"/>
      <c r="G25" s="16"/>
      <c r="H25" s="16"/>
      <c r="I25" s="16"/>
      <c r="J25" s="16"/>
      <c r="K25" s="16"/>
      <c r="L25" s="16"/>
      <c r="M25" s="16"/>
      <c r="N25" s="16"/>
      <c r="O25" s="2"/>
    </row>
    <row r="26" spans="1:15" ht="15.75" x14ac:dyDescent="0.25">
      <c r="A26" s="14"/>
      <c r="B26" s="15"/>
      <c r="C26" s="16"/>
      <c r="D26" s="16"/>
      <c r="E26" s="16"/>
      <c r="F26" s="16"/>
      <c r="G26" s="16"/>
      <c r="H26" s="16"/>
      <c r="I26" s="16"/>
      <c r="J26" s="16"/>
      <c r="K26" s="16"/>
      <c r="L26" s="16"/>
      <c r="M26" s="16"/>
      <c r="N26" s="16"/>
      <c r="O26" s="1"/>
    </row>
    <row r="27" spans="1:15" ht="15.75" x14ac:dyDescent="0.25">
      <c r="A27" s="14"/>
      <c r="B27" s="15"/>
      <c r="C27" s="16"/>
      <c r="D27" s="16"/>
      <c r="E27" s="16"/>
      <c r="F27" s="16"/>
      <c r="G27" s="16"/>
      <c r="H27" s="16"/>
      <c r="I27" s="16"/>
      <c r="J27" s="16"/>
      <c r="K27" s="16"/>
      <c r="L27" s="16"/>
      <c r="M27" s="16"/>
      <c r="N27" s="16"/>
      <c r="O27" s="1"/>
    </row>
    <row r="28" spans="1:15" ht="15.75" x14ac:dyDescent="0.25">
      <c r="A28" s="14"/>
      <c r="B28" s="15"/>
      <c r="C28" s="16"/>
      <c r="D28" s="16"/>
      <c r="E28" s="16"/>
      <c r="F28" s="16"/>
      <c r="G28" s="16"/>
      <c r="H28" s="16"/>
      <c r="I28" s="16"/>
      <c r="J28" s="16"/>
      <c r="K28" s="16"/>
      <c r="L28" s="16"/>
      <c r="M28" s="16"/>
      <c r="N28" s="16"/>
      <c r="O28" s="2"/>
    </row>
    <row r="29" spans="1:15" ht="15.75" x14ac:dyDescent="0.25">
      <c r="A29" s="14"/>
      <c r="B29" s="15"/>
      <c r="C29" s="16"/>
      <c r="D29" s="16"/>
      <c r="E29" s="16"/>
      <c r="F29" s="16"/>
      <c r="G29" s="16"/>
      <c r="H29" s="16"/>
      <c r="I29" s="16"/>
      <c r="J29" s="16"/>
      <c r="K29" s="16"/>
      <c r="L29" s="16"/>
      <c r="M29" s="16"/>
      <c r="N29" s="16"/>
      <c r="O29" s="1"/>
    </row>
    <row r="30" spans="1:15" ht="15.75" x14ac:dyDescent="0.25">
      <c r="A30" s="14"/>
      <c r="B30" s="15"/>
      <c r="C30" s="16"/>
      <c r="D30" s="16"/>
      <c r="E30" s="16"/>
      <c r="F30" s="16"/>
      <c r="G30" s="16"/>
      <c r="H30" s="16"/>
      <c r="I30" s="16"/>
      <c r="J30" s="16"/>
      <c r="K30" s="16"/>
      <c r="L30" s="16"/>
      <c r="M30" s="16"/>
      <c r="N30" s="16"/>
      <c r="O30" s="1"/>
    </row>
    <row r="31" spans="1:15" ht="15.75" x14ac:dyDescent="0.25">
      <c r="A31" s="14"/>
      <c r="B31" s="15"/>
      <c r="C31" s="16"/>
      <c r="D31" s="16"/>
      <c r="E31" s="16"/>
      <c r="F31" s="16"/>
      <c r="G31" s="16"/>
      <c r="H31" s="16"/>
      <c r="I31" s="16"/>
      <c r="J31" s="16"/>
      <c r="K31" s="16"/>
      <c r="L31" s="16"/>
      <c r="M31" s="16"/>
      <c r="N31" s="16"/>
      <c r="O31" s="1"/>
    </row>
    <row r="32" spans="1:15" ht="15.75" x14ac:dyDescent="0.25">
      <c r="A32" s="14"/>
      <c r="B32" s="15"/>
      <c r="C32" s="16"/>
      <c r="D32" s="16"/>
      <c r="E32" s="16"/>
      <c r="F32" s="16"/>
      <c r="G32" s="16"/>
      <c r="H32" s="16"/>
      <c r="I32" s="16"/>
      <c r="J32" s="16"/>
      <c r="K32" s="16"/>
      <c r="L32" s="16"/>
      <c r="M32" s="16"/>
      <c r="N32" s="16"/>
      <c r="O32" s="2"/>
    </row>
    <row r="33" spans="1:15" ht="15.75" x14ac:dyDescent="0.25">
      <c r="A33" s="14"/>
      <c r="B33" s="15"/>
      <c r="C33" s="16"/>
      <c r="D33" s="16"/>
      <c r="E33" s="16"/>
      <c r="F33" s="16"/>
      <c r="G33" s="16"/>
      <c r="H33" s="16"/>
      <c r="I33" s="16"/>
      <c r="J33" s="16"/>
      <c r="K33" s="16"/>
      <c r="L33" s="16"/>
      <c r="M33" s="16"/>
      <c r="N33" s="16"/>
      <c r="O33" s="2"/>
    </row>
    <row r="34" spans="1:15" ht="15.75" x14ac:dyDescent="0.25">
      <c r="A34" s="14"/>
      <c r="B34" s="15"/>
      <c r="C34" s="16"/>
      <c r="D34" s="16"/>
      <c r="E34" s="16"/>
      <c r="F34" s="16"/>
      <c r="G34" s="16"/>
      <c r="H34" s="16"/>
      <c r="I34" s="16"/>
      <c r="J34" s="16"/>
      <c r="K34" s="16"/>
      <c r="L34" s="16"/>
      <c r="M34" s="16"/>
      <c r="N34" s="16"/>
      <c r="O34" s="2"/>
    </row>
    <row r="35" spans="1:15" ht="15.75" x14ac:dyDescent="0.25">
      <c r="A35" s="14"/>
      <c r="B35" s="15"/>
      <c r="C35" s="16"/>
      <c r="D35" s="16"/>
      <c r="E35" s="16"/>
      <c r="F35" s="16"/>
      <c r="G35" s="16"/>
      <c r="H35" s="16"/>
      <c r="I35" s="16"/>
      <c r="J35" s="16"/>
      <c r="K35" s="16"/>
      <c r="L35" s="16"/>
      <c r="M35" s="16"/>
      <c r="N35" s="16"/>
      <c r="O35" s="1"/>
    </row>
    <row r="36" spans="1:15" ht="15.75" x14ac:dyDescent="0.25">
      <c r="A36" s="14"/>
      <c r="B36" s="15"/>
      <c r="C36" s="16"/>
      <c r="D36" s="16"/>
      <c r="E36" s="16"/>
      <c r="F36" s="16"/>
      <c r="G36" s="16"/>
      <c r="H36" s="16"/>
      <c r="I36" s="16"/>
      <c r="J36" s="16"/>
      <c r="K36" s="16"/>
      <c r="L36" s="16"/>
      <c r="M36" s="16"/>
      <c r="N36" s="16"/>
      <c r="O36" s="1"/>
    </row>
    <row r="37" spans="1:15" ht="15.75" x14ac:dyDescent="0.25">
      <c r="A37" s="14"/>
      <c r="B37" s="15"/>
      <c r="C37" s="16"/>
      <c r="D37" s="16"/>
      <c r="E37" s="16"/>
      <c r="F37" s="16"/>
      <c r="G37" s="16"/>
      <c r="H37" s="16"/>
      <c r="I37" s="16"/>
      <c r="J37" s="16"/>
      <c r="K37" s="16"/>
      <c r="L37" s="16"/>
      <c r="M37" s="16"/>
      <c r="N37" s="16"/>
      <c r="O37" s="1"/>
    </row>
    <row r="38" spans="1:15" ht="15.75" x14ac:dyDescent="0.25">
      <c r="A38" s="14"/>
      <c r="B38" s="15"/>
      <c r="C38" s="16"/>
      <c r="D38" s="16"/>
      <c r="E38" s="16"/>
      <c r="F38" s="16"/>
      <c r="G38" s="16"/>
      <c r="H38" s="16"/>
      <c r="I38" s="16"/>
      <c r="J38" s="16"/>
      <c r="K38" s="16"/>
      <c r="L38" s="16"/>
      <c r="M38" s="16"/>
      <c r="N38" s="16"/>
      <c r="O38" s="1"/>
    </row>
    <row r="39" spans="1:15" ht="15.75" x14ac:dyDescent="0.25">
      <c r="A39" s="14"/>
      <c r="B39" s="15"/>
      <c r="C39" s="16"/>
      <c r="D39" s="16"/>
      <c r="E39" s="16"/>
      <c r="F39" s="16"/>
      <c r="G39" s="16"/>
      <c r="H39" s="16"/>
      <c r="I39" s="16"/>
      <c r="J39" s="16"/>
      <c r="K39" s="16"/>
      <c r="L39" s="16"/>
      <c r="M39" s="16"/>
      <c r="N39" s="16"/>
      <c r="O39" s="1"/>
    </row>
    <row r="40" spans="1:15" ht="15.75" x14ac:dyDescent="0.25">
      <c r="A40" s="14"/>
      <c r="B40" s="15"/>
      <c r="C40" s="16"/>
      <c r="D40" s="16"/>
      <c r="E40" s="16"/>
      <c r="F40" s="16"/>
      <c r="G40" s="16"/>
      <c r="H40" s="16"/>
      <c r="I40" s="16"/>
      <c r="J40" s="16"/>
      <c r="K40" s="16"/>
      <c r="L40" s="16"/>
      <c r="M40" s="16"/>
      <c r="N40" s="16"/>
      <c r="O40" s="2"/>
    </row>
    <row r="41" spans="1:15" ht="15.75" x14ac:dyDescent="0.25">
      <c r="A41" s="14"/>
      <c r="B41" s="15"/>
      <c r="C41" s="16"/>
      <c r="D41" s="16"/>
      <c r="E41" s="16"/>
      <c r="F41" s="16"/>
      <c r="G41" s="16"/>
      <c r="H41" s="16"/>
      <c r="I41" s="16"/>
      <c r="J41" s="16"/>
      <c r="K41" s="16"/>
      <c r="L41" s="16"/>
      <c r="M41" s="16"/>
      <c r="N41" s="16"/>
      <c r="O41" s="1"/>
    </row>
    <row r="42" spans="1:15" ht="15.75" x14ac:dyDescent="0.25">
      <c r="A42" s="14"/>
      <c r="B42" s="15"/>
      <c r="C42" s="16"/>
      <c r="D42" s="16"/>
      <c r="E42" s="16"/>
      <c r="F42" s="16"/>
      <c r="G42" s="16"/>
      <c r="H42" s="16"/>
      <c r="I42" s="16"/>
      <c r="J42" s="16"/>
      <c r="K42" s="16"/>
      <c r="L42" s="16"/>
      <c r="M42" s="16"/>
      <c r="N42" s="16"/>
      <c r="O42" s="1"/>
    </row>
    <row r="43" spans="1:15" ht="15.75" x14ac:dyDescent="0.25">
      <c r="A43" s="14"/>
      <c r="B43" s="15"/>
      <c r="C43" s="16"/>
      <c r="D43" s="16"/>
      <c r="E43" s="16"/>
      <c r="F43" s="16"/>
      <c r="G43" s="16"/>
      <c r="H43" s="16"/>
      <c r="I43" s="16"/>
      <c r="J43" s="16"/>
      <c r="K43" s="16"/>
      <c r="L43" s="16"/>
      <c r="M43" s="16"/>
      <c r="N43" s="16"/>
      <c r="O43" s="1"/>
    </row>
    <row r="44" spans="1:15" ht="15.75" x14ac:dyDescent="0.25">
      <c r="A44" s="14"/>
      <c r="B44" s="15"/>
      <c r="C44" s="16"/>
      <c r="D44" s="16"/>
      <c r="E44" s="16"/>
      <c r="F44" s="16"/>
      <c r="G44" s="16"/>
      <c r="H44" s="16"/>
      <c r="I44" s="16"/>
      <c r="J44" s="16"/>
      <c r="K44" s="16"/>
      <c r="L44" s="16"/>
      <c r="M44" s="16"/>
      <c r="N44" s="16"/>
      <c r="O44" s="1"/>
    </row>
    <row r="45" spans="1:15" ht="15.75" x14ac:dyDescent="0.25">
      <c r="A45" s="14"/>
      <c r="B45" s="15"/>
      <c r="C45" s="16"/>
      <c r="D45" s="16"/>
      <c r="E45" s="16"/>
      <c r="F45" s="16"/>
      <c r="G45" s="16"/>
      <c r="H45" s="16"/>
      <c r="I45" s="16"/>
      <c r="J45" s="16"/>
      <c r="K45" s="16"/>
      <c r="L45" s="16"/>
      <c r="M45" s="16"/>
      <c r="N45" s="16"/>
      <c r="O45" s="1"/>
    </row>
    <row r="46" spans="1:15" ht="15.75" x14ac:dyDescent="0.25">
      <c r="A46" s="14"/>
      <c r="B46" s="15"/>
      <c r="C46" s="16"/>
      <c r="D46" s="16"/>
      <c r="E46" s="16"/>
      <c r="F46" s="16"/>
      <c r="G46" s="16"/>
      <c r="H46" s="16"/>
      <c r="I46" s="16"/>
      <c r="J46" s="16"/>
      <c r="K46" s="16"/>
      <c r="L46" s="16"/>
      <c r="M46" s="16"/>
      <c r="N46" s="16"/>
      <c r="O46" s="1"/>
    </row>
    <row r="47" spans="1:15" ht="15.75" x14ac:dyDescent="0.25">
      <c r="A47" s="14"/>
      <c r="B47" s="15"/>
      <c r="C47" s="16"/>
      <c r="D47" s="16"/>
      <c r="E47" s="16"/>
      <c r="F47" s="16"/>
      <c r="G47" s="16"/>
      <c r="H47" s="16"/>
      <c r="I47" s="16"/>
      <c r="J47" s="16"/>
      <c r="K47" s="16"/>
      <c r="L47" s="16"/>
      <c r="M47" s="16"/>
      <c r="N47" s="16"/>
      <c r="O47" s="1"/>
    </row>
    <row r="48" spans="1:15" ht="15.75" x14ac:dyDescent="0.25">
      <c r="A48" s="14"/>
      <c r="B48" s="15"/>
      <c r="C48" s="16"/>
      <c r="D48" s="16"/>
      <c r="E48" s="16"/>
      <c r="F48" s="16"/>
      <c r="G48" s="16"/>
      <c r="H48" s="16"/>
      <c r="I48" s="16"/>
      <c r="J48" s="16"/>
      <c r="K48" s="16"/>
      <c r="L48" s="16"/>
      <c r="M48" s="16"/>
      <c r="N48" s="16"/>
      <c r="O48" s="1"/>
    </row>
    <row r="49" spans="1:15" ht="15.75" x14ac:dyDescent="0.25">
      <c r="A49" s="14"/>
      <c r="B49" s="15"/>
      <c r="C49" s="16"/>
      <c r="D49" s="16"/>
      <c r="E49" s="16"/>
      <c r="F49" s="16"/>
      <c r="G49" s="16"/>
      <c r="H49" s="16"/>
      <c r="I49" s="16"/>
      <c r="J49" s="16"/>
      <c r="K49" s="16"/>
      <c r="L49" s="16"/>
      <c r="M49" s="16"/>
      <c r="N49" s="16"/>
      <c r="O49" s="1"/>
    </row>
    <row r="50" spans="1:15" ht="15.75" x14ac:dyDescent="0.25">
      <c r="A50" s="14"/>
      <c r="B50" s="15"/>
      <c r="C50" s="16"/>
      <c r="D50" s="16"/>
      <c r="E50" s="16"/>
      <c r="F50" s="16"/>
      <c r="G50" s="16"/>
      <c r="H50" s="16"/>
      <c r="I50" s="16"/>
      <c r="J50" s="16"/>
      <c r="K50" s="16"/>
      <c r="L50" s="16"/>
      <c r="M50" s="16"/>
      <c r="N50" s="16"/>
      <c r="O50" s="1"/>
    </row>
    <row r="51" spans="1:15" ht="15.75" x14ac:dyDescent="0.25">
      <c r="A51" s="14"/>
      <c r="B51" s="15"/>
      <c r="C51" s="16"/>
      <c r="D51" s="16"/>
      <c r="E51" s="16"/>
      <c r="F51" s="16"/>
      <c r="G51" s="16"/>
      <c r="H51" s="16"/>
      <c r="I51" s="16"/>
      <c r="J51" s="16"/>
      <c r="K51" s="16"/>
      <c r="L51" s="16"/>
      <c r="M51" s="16"/>
      <c r="N51" s="16"/>
    </row>
    <row r="52" spans="1:15" s="199" customFormat="1" ht="15.75" x14ac:dyDescent="0.25">
      <c r="A52" s="14"/>
      <c r="B52" s="15"/>
      <c r="C52" s="16"/>
      <c r="D52" s="16"/>
      <c r="E52" s="16"/>
      <c r="F52" s="16"/>
      <c r="G52" s="16"/>
      <c r="H52" s="16"/>
      <c r="I52" s="16"/>
      <c r="J52" s="16"/>
      <c r="K52" s="16"/>
      <c r="L52" s="16"/>
      <c r="M52" s="16"/>
      <c r="N52" s="16"/>
    </row>
    <row r="53" spans="1:15" s="199" customFormat="1" ht="15.75" x14ac:dyDescent="0.25">
      <c r="A53" s="14"/>
      <c r="B53" s="15"/>
      <c r="C53" s="16"/>
      <c r="D53" s="16"/>
      <c r="E53" s="16"/>
      <c r="F53" s="16"/>
      <c r="G53" s="16"/>
      <c r="H53" s="16"/>
      <c r="I53" s="16"/>
      <c r="J53" s="16"/>
      <c r="K53" s="16"/>
      <c r="L53" s="16"/>
      <c r="M53" s="16"/>
      <c r="N53" s="16"/>
    </row>
    <row r="54" spans="1:15" s="199" customFormat="1" ht="15.75" x14ac:dyDescent="0.25">
      <c r="A54" s="14"/>
      <c r="B54" s="15"/>
      <c r="C54" s="16"/>
      <c r="D54" s="16"/>
      <c r="E54" s="16"/>
      <c r="F54" s="16"/>
      <c r="G54" s="16"/>
      <c r="H54" s="16"/>
      <c r="I54" s="16"/>
      <c r="J54" s="16"/>
      <c r="K54" s="16"/>
      <c r="L54" s="16"/>
      <c r="M54" s="16"/>
      <c r="N54" s="16"/>
    </row>
    <row r="55" spans="1:15" s="199" customFormat="1" ht="15.75" x14ac:dyDescent="0.25">
      <c r="A55" s="14"/>
      <c r="B55" s="15"/>
      <c r="C55" s="16"/>
      <c r="D55" s="16"/>
      <c r="E55" s="16"/>
      <c r="F55" s="16"/>
      <c r="G55" s="16"/>
      <c r="H55" s="16"/>
      <c r="I55" s="16"/>
      <c r="J55" s="16"/>
      <c r="K55" s="16"/>
      <c r="L55" s="16"/>
      <c r="M55" s="16"/>
      <c r="N55" s="16"/>
    </row>
    <row r="56" spans="1:15" s="35" customFormat="1" ht="14.25" hidden="1" customHeight="1" x14ac:dyDescent="0.2"/>
    <row r="57" spans="1:15" s="35" customFormat="1" ht="14.25" hidden="1" customHeight="1" x14ac:dyDescent="0.2"/>
    <row r="58" spans="1:15" s="35" customFormat="1" ht="14.25" hidden="1" customHeight="1" x14ac:dyDescent="0.2"/>
    <row r="59" spans="1:15" s="35" customFormat="1" ht="14.25" hidden="1" customHeight="1" x14ac:dyDescent="0.2"/>
    <row r="60" spans="1:15" s="35" customFormat="1" ht="14.25" hidden="1" customHeight="1" x14ac:dyDescent="0.2"/>
    <row r="61" spans="1:15" s="35" customFormat="1" ht="14.25" hidden="1" customHeight="1" x14ac:dyDescent="0.2"/>
    <row r="62" spans="1:15" s="35" customFormat="1" ht="14.25" hidden="1" customHeight="1" x14ac:dyDescent="0.2"/>
    <row r="63" spans="1:15" s="35" customFormat="1" ht="14.25" hidden="1" customHeight="1" x14ac:dyDescent="0.2"/>
    <row r="64" spans="1:15" s="35" customFormat="1" ht="14.25" hidden="1" customHeight="1" x14ac:dyDescent="0.2"/>
    <row r="65" spans="2:31" s="35" customFormat="1" ht="15" hidden="1" customHeight="1" x14ac:dyDescent="0.2">
      <c r="R65" s="45"/>
      <c r="S65" s="45"/>
      <c r="T65" s="45"/>
      <c r="U65" s="45"/>
      <c r="V65" s="45"/>
      <c r="W65" s="45"/>
      <c r="X65" s="45"/>
      <c r="Y65" s="45"/>
      <c r="Z65" s="45"/>
      <c r="AA65" s="45"/>
      <c r="AB65" s="45"/>
      <c r="AC65" s="45"/>
      <c r="AD65" s="45"/>
      <c r="AE65" s="45"/>
    </row>
    <row r="66" spans="2:31" s="35" customFormat="1" ht="15" hidden="1" customHeight="1" x14ac:dyDescent="0.2">
      <c r="L66" s="34"/>
      <c r="R66" s="46"/>
      <c r="S66" s="41"/>
      <c r="T66" s="101"/>
      <c r="U66" s="101"/>
      <c r="V66" s="101"/>
      <c r="W66" s="101"/>
      <c r="X66" s="101"/>
      <c r="Y66" s="101"/>
      <c r="Z66" s="101"/>
      <c r="AA66" s="101"/>
      <c r="AB66" s="101"/>
      <c r="AC66" s="101"/>
      <c r="AD66" s="101"/>
      <c r="AE66" s="101"/>
    </row>
    <row r="67" spans="2:31" s="35" customFormat="1" ht="15" hidden="1" customHeight="1" x14ac:dyDescent="0.2">
      <c r="L67" s="34"/>
      <c r="R67" s="46"/>
      <c r="S67" s="41"/>
      <c r="T67" s="101"/>
      <c r="U67" s="101"/>
      <c r="V67" s="101"/>
      <c r="W67" s="101"/>
      <c r="X67" s="101"/>
      <c r="Y67" s="101"/>
      <c r="Z67" s="101"/>
      <c r="AA67" s="101"/>
      <c r="AB67" s="101"/>
      <c r="AC67" s="101"/>
      <c r="AD67" s="101"/>
      <c r="AE67" s="101"/>
    </row>
    <row r="68" spans="2:31" s="35" customFormat="1" ht="15" hidden="1" customHeight="1" x14ac:dyDescent="0.2">
      <c r="L68" s="34"/>
      <c r="R68" s="46"/>
      <c r="S68" s="41"/>
      <c r="T68" s="101"/>
      <c r="U68" s="101"/>
      <c r="V68" s="101"/>
      <c r="W68" s="101"/>
      <c r="X68" s="101"/>
      <c r="Y68" s="101"/>
      <c r="Z68" s="101"/>
      <c r="AA68" s="101"/>
      <c r="AB68" s="101"/>
      <c r="AC68" s="101"/>
      <c r="AD68" s="101"/>
      <c r="AE68" s="101"/>
    </row>
    <row r="69" spans="2:31" s="35" customFormat="1" ht="15" hidden="1" customHeight="1" x14ac:dyDescent="0.2">
      <c r="L69" s="34"/>
      <c r="R69" s="46"/>
      <c r="S69" s="41"/>
      <c r="T69" s="101"/>
      <c r="U69" s="101"/>
      <c r="V69" s="101"/>
      <c r="W69" s="101"/>
      <c r="X69" s="101"/>
      <c r="Y69" s="101"/>
      <c r="Z69" s="101"/>
      <c r="AA69" s="101"/>
      <c r="AB69" s="101"/>
      <c r="AC69" s="101"/>
      <c r="AD69" s="101"/>
      <c r="AE69" s="101"/>
    </row>
    <row r="70" spans="2:31" s="35" customFormat="1" ht="15" hidden="1" customHeight="1" x14ac:dyDescent="0.2">
      <c r="L70" s="34"/>
      <c r="R70" s="46"/>
      <c r="S70" s="41"/>
      <c r="T70" s="101"/>
      <c r="U70" s="101"/>
      <c r="V70" s="101"/>
      <c r="W70" s="101"/>
      <c r="X70" s="101"/>
      <c r="Y70" s="101"/>
      <c r="Z70" s="101"/>
      <c r="AA70" s="101"/>
      <c r="AB70" s="101"/>
      <c r="AC70" s="101"/>
      <c r="AD70" s="101"/>
      <c r="AE70" s="101"/>
    </row>
    <row r="71" spans="2:31" s="35" customFormat="1" ht="15" hidden="1" customHeight="1" x14ac:dyDescent="0.2">
      <c r="L71" s="34"/>
      <c r="R71" s="46"/>
      <c r="S71" s="41"/>
      <c r="T71" s="101"/>
      <c r="U71" s="101"/>
      <c r="V71" s="101"/>
      <c r="W71" s="101"/>
      <c r="X71" s="101"/>
      <c r="Y71" s="101"/>
      <c r="Z71" s="101"/>
      <c r="AA71" s="101"/>
      <c r="AB71" s="101"/>
      <c r="AC71" s="101"/>
      <c r="AD71" s="101"/>
      <c r="AE71" s="101"/>
    </row>
    <row r="72" spans="2:31" s="35" customFormat="1" ht="15" hidden="1" customHeight="1" x14ac:dyDescent="0.2">
      <c r="L72" s="34"/>
      <c r="R72" s="46"/>
      <c r="S72" s="41"/>
      <c r="T72" s="101"/>
      <c r="U72" s="101"/>
      <c r="V72" s="101"/>
      <c r="W72" s="101"/>
      <c r="X72" s="101"/>
      <c r="Y72" s="101"/>
      <c r="Z72" s="101"/>
      <c r="AA72" s="101"/>
      <c r="AB72" s="101"/>
      <c r="AC72" s="101"/>
      <c r="AD72" s="101"/>
      <c r="AE72" s="101"/>
    </row>
    <row r="73" spans="2:31" s="35" customFormat="1" ht="15" hidden="1" customHeight="1" x14ac:dyDescent="0.2">
      <c r="C73" s="36"/>
      <c r="D73" s="36"/>
      <c r="E73" s="36"/>
      <c r="F73" s="36"/>
      <c r="G73" s="36"/>
      <c r="H73" s="36"/>
      <c r="I73" s="36"/>
      <c r="J73" s="37"/>
      <c r="K73" s="36"/>
      <c r="L73" s="34"/>
      <c r="O73" s="36"/>
      <c r="R73" s="46"/>
      <c r="S73" s="41"/>
      <c r="T73" s="101"/>
      <c r="U73" s="101"/>
      <c r="V73" s="101"/>
      <c r="W73" s="101"/>
      <c r="X73" s="101"/>
      <c r="Y73" s="101"/>
      <c r="Z73" s="101"/>
      <c r="AA73" s="101"/>
      <c r="AB73" s="101"/>
      <c r="AC73" s="101"/>
      <c r="AD73" s="101"/>
      <c r="AE73" s="101"/>
    </row>
    <row r="74" spans="2:31" s="35" customFormat="1" ht="15" hidden="1" customHeight="1" x14ac:dyDescent="0.2">
      <c r="C74" s="36"/>
      <c r="D74" s="36"/>
      <c r="E74" s="36"/>
      <c r="F74" s="36"/>
      <c r="G74" s="36"/>
      <c r="H74" s="36"/>
      <c r="I74" s="36"/>
      <c r="J74" s="36"/>
      <c r="K74" s="36"/>
      <c r="L74" s="34"/>
      <c r="O74" s="36"/>
      <c r="R74" s="46"/>
      <c r="S74" s="41"/>
      <c r="T74" s="101"/>
      <c r="U74" s="101"/>
      <c r="V74" s="101"/>
      <c r="W74" s="101"/>
      <c r="X74" s="101"/>
      <c r="Y74" s="101"/>
      <c r="Z74" s="101"/>
      <c r="AA74" s="101"/>
      <c r="AB74" s="101"/>
      <c r="AC74" s="101"/>
      <c r="AD74" s="101"/>
      <c r="AE74" s="101"/>
    </row>
    <row r="75" spans="2:31" s="35" customFormat="1" ht="15.75" hidden="1" customHeight="1" x14ac:dyDescent="0.25">
      <c r="C75" s="38"/>
      <c r="D75" s="38"/>
      <c r="E75" s="36"/>
      <c r="F75" s="36"/>
      <c r="G75" s="36"/>
      <c r="H75" s="36"/>
      <c r="I75" s="36"/>
      <c r="J75" s="36"/>
      <c r="K75" s="36"/>
      <c r="L75" s="34"/>
      <c r="O75" s="36"/>
      <c r="R75" s="46"/>
      <c r="S75" s="41"/>
      <c r="T75" s="101"/>
      <c r="U75" s="101"/>
      <c r="V75" s="101"/>
      <c r="W75" s="101"/>
      <c r="X75" s="101"/>
      <c r="Y75" s="101"/>
      <c r="Z75" s="101"/>
      <c r="AA75" s="101"/>
      <c r="AB75" s="101"/>
      <c r="AC75" s="101"/>
      <c r="AD75" s="101"/>
      <c r="AE75" s="101"/>
    </row>
    <row r="76" spans="2:31" s="35" customFormat="1" ht="15.75" hidden="1" customHeight="1" x14ac:dyDescent="0.25">
      <c r="C76" s="38"/>
      <c r="D76" s="39"/>
      <c r="E76" s="40"/>
      <c r="F76" s="36"/>
      <c r="G76" s="36"/>
      <c r="H76" s="36"/>
      <c r="I76" s="36"/>
      <c r="J76" s="36"/>
      <c r="K76" s="36"/>
      <c r="L76" s="34"/>
      <c r="O76" s="36"/>
      <c r="R76" s="46"/>
      <c r="S76" s="41"/>
      <c r="T76" s="101"/>
      <c r="U76" s="101"/>
      <c r="V76" s="101"/>
      <c r="W76" s="101"/>
      <c r="X76" s="101"/>
      <c r="Y76" s="101"/>
      <c r="Z76" s="101"/>
      <c r="AA76" s="101"/>
      <c r="AB76" s="101"/>
      <c r="AC76" s="101"/>
      <c r="AD76" s="101"/>
      <c r="AE76" s="101"/>
    </row>
    <row r="77" spans="2:31" s="35" customFormat="1" ht="15.75" hidden="1" customHeight="1" x14ac:dyDescent="0.25">
      <c r="C77" s="38"/>
      <c r="D77" s="38"/>
      <c r="E77" s="36"/>
      <c r="F77" s="36"/>
      <c r="G77" s="36"/>
      <c r="H77" s="36"/>
      <c r="I77" s="36"/>
      <c r="J77" s="36"/>
      <c r="K77" s="36"/>
      <c r="L77" s="34"/>
      <c r="O77" s="36"/>
      <c r="R77" s="46"/>
      <c r="S77" s="41"/>
      <c r="T77" s="101"/>
      <c r="U77" s="101"/>
      <c r="V77" s="101"/>
      <c r="W77" s="101"/>
      <c r="X77" s="101"/>
      <c r="Y77" s="101"/>
      <c r="Z77" s="101"/>
      <c r="AA77" s="101"/>
      <c r="AB77" s="101"/>
      <c r="AC77" s="101"/>
      <c r="AD77" s="101"/>
      <c r="AE77" s="101"/>
    </row>
    <row r="78" spans="2:31" s="35" customFormat="1" ht="15" hidden="1" customHeight="1" x14ac:dyDescent="0.2">
      <c r="B78" s="41"/>
      <c r="C78" s="42"/>
      <c r="D78" s="42"/>
      <c r="E78" s="42"/>
      <c r="F78" s="42"/>
      <c r="G78" s="42"/>
      <c r="H78" s="42"/>
      <c r="I78" s="42"/>
      <c r="J78" s="42"/>
      <c r="K78" s="42"/>
      <c r="L78" s="34"/>
      <c r="O78" s="36"/>
      <c r="R78" s="46"/>
      <c r="S78" s="41"/>
      <c r="T78" s="101"/>
      <c r="U78" s="101"/>
      <c r="V78" s="101"/>
      <c r="W78" s="101"/>
      <c r="X78" s="101"/>
      <c r="Y78" s="101"/>
      <c r="Z78" s="101"/>
      <c r="AA78" s="101"/>
      <c r="AB78" s="101"/>
      <c r="AC78" s="101"/>
      <c r="AD78" s="101"/>
      <c r="AE78" s="101"/>
    </row>
    <row r="79" spans="2:31" s="35" customFormat="1" ht="15" hidden="1" customHeight="1" x14ac:dyDescent="0.2">
      <c r="B79" s="47"/>
      <c r="C79" s="42"/>
      <c r="D79" s="42"/>
      <c r="E79" s="42"/>
      <c r="F79" s="42"/>
      <c r="G79" s="42"/>
      <c r="H79" s="42"/>
      <c r="I79" s="42"/>
      <c r="J79" s="42"/>
      <c r="K79" s="42"/>
      <c r="L79" s="34"/>
      <c r="O79" s="43"/>
      <c r="R79" s="46"/>
      <c r="S79" s="41"/>
      <c r="T79" s="101"/>
      <c r="U79" s="101"/>
      <c r="V79" s="101"/>
      <c r="W79" s="101"/>
      <c r="X79" s="101"/>
      <c r="Y79" s="101"/>
      <c r="Z79" s="101"/>
      <c r="AA79" s="101"/>
      <c r="AB79" s="101"/>
      <c r="AC79" s="101"/>
      <c r="AD79" s="101"/>
      <c r="AE79" s="101"/>
    </row>
    <row r="80" spans="2:31" s="35" customFormat="1" ht="15" hidden="1" customHeight="1" x14ac:dyDescent="0.2">
      <c r="C80" s="36"/>
      <c r="D80" s="44"/>
      <c r="E80" s="44"/>
      <c r="F80" s="44"/>
      <c r="G80" s="44"/>
      <c r="H80" s="44"/>
      <c r="I80" s="44"/>
      <c r="J80" s="44"/>
      <c r="K80" s="44"/>
      <c r="L80" s="34"/>
      <c r="O80" s="44"/>
      <c r="R80" s="46"/>
      <c r="S80" s="41"/>
      <c r="T80" s="101"/>
      <c r="U80" s="101"/>
      <c r="V80" s="101"/>
      <c r="W80" s="101"/>
      <c r="X80" s="101"/>
      <c r="Y80" s="101"/>
      <c r="Z80" s="101"/>
      <c r="AA80" s="101"/>
      <c r="AB80" s="101"/>
      <c r="AC80" s="101"/>
      <c r="AD80" s="101"/>
      <c r="AE80" s="101"/>
    </row>
    <row r="81" spans="12:31" s="35" customFormat="1" ht="15" hidden="1" customHeight="1" x14ac:dyDescent="0.2">
      <c r="L81" s="34"/>
      <c r="O81" s="44"/>
      <c r="R81" s="46"/>
      <c r="S81" s="41"/>
      <c r="T81" s="101"/>
      <c r="U81" s="101"/>
      <c r="V81" s="101"/>
      <c r="W81" s="101"/>
      <c r="X81" s="101"/>
      <c r="Y81" s="101"/>
      <c r="Z81" s="101"/>
      <c r="AA81" s="101"/>
      <c r="AB81" s="101"/>
      <c r="AC81" s="101"/>
      <c r="AD81" s="101"/>
      <c r="AE81" s="101"/>
    </row>
    <row r="82" spans="12:31" s="35" customFormat="1" ht="15" hidden="1" customHeight="1" x14ac:dyDescent="0.2">
      <c r="L82" s="34"/>
      <c r="O82" s="44"/>
      <c r="R82" s="46"/>
      <c r="S82" s="41"/>
      <c r="T82" s="101"/>
      <c r="U82" s="101"/>
      <c r="V82" s="101"/>
      <c r="W82" s="101"/>
      <c r="X82" s="101"/>
      <c r="Y82" s="101"/>
      <c r="Z82" s="101"/>
      <c r="AA82" s="101"/>
      <c r="AB82" s="101"/>
      <c r="AC82" s="101"/>
      <c r="AD82" s="101"/>
      <c r="AE82" s="101"/>
    </row>
    <row r="83" spans="12:31" s="35" customFormat="1" ht="15" hidden="1" customHeight="1" x14ac:dyDescent="0.2">
      <c r="L83" s="34"/>
      <c r="O83" s="44"/>
      <c r="R83" s="46"/>
      <c r="S83" s="41"/>
      <c r="T83" s="101"/>
      <c r="U83" s="101"/>
      <c r="V83" s="101"/>
      <c r="W83" s="101"/>
      <c r="X83" s="101"/>
      <c r="Y83" s="101"/>
      <c r="Z83" s="101"/>
      <c r="AA83" s="101"/>
      <c r="AB83" s="101"/>
      <c r="AC83" s="101"/>
      <c r="AD83" s="101"/>
      <c r="AE83" s="101"/>
    </row>
    <row r="84" spans="12:31" s="35" customFormat="1" ht="15" hidden="1" customHeight="1" x14ac:dyDescent="0.2">
      <c r="L84" s="34"/>
      <c r="O84" s="44"/>
      <c r="R84" s="46"/>
      <c r="S84" s="41"/>
      <c r="T84" s="101"/>
      <c r="U84" s="101"/>
      <c r="V84" s="101"/>
      <c r="W84" s="101"/>
      <c r="X84" s="101"/>
      <c r="Y84" s="101"/>
      <c r="Z84" s="101"/>
      <c r="AA84" s="101"/>
      <c r="AB84" s="101"/>
      <c r="AC84" s="101"/>
      <c r="AD84" s="101"/>
      <c r="AE84" s="101"/>
    </row>
    <row r="85" spans="12:31" s="35" customFormat="1" ht="15" hidden="1" customHeight="1" x14ac:dyDescent="0.2">
      <c r="L85" s="34"/>
      <c r="R85" s="46"/>
      <c r="S85" s="41"/>
      <c r="T85" s="101"/>
      <c r="U85" s="101"/>
      <c r="V85" s="101"/>
      <c r="W85" s="101"/>
      <c r="X85" s="101"/>
      <c r="Y85" s="101"/>
      <c r="Z85" s="101"/>
      <c r="AA85" s="101"/>
      <c r="AB85" s="101"/>
      <c r="AC85" s="101"/>
      <c r="AD85" s="101"/>
      <c r="AE85" s="101"/>
    </row>
    <row r="86" spans="12:31" s="35" customFormat="1" ht="15" hidden="1" customHeight="1" x14ac:dyDescent="0.2">
      <c r="L86" s="34"/>
      <c r="R86" s="46"/>
      <c r="S86" s="41"/>
      <c r="T86" s="101"/>
      <c r="U86" s="101"/>
      <c r="V86" s="101"/>
      <c r="W86" s="101"/>
      <c r="X86" s="101"/>
      <c r="Y86" s="101"/>
      <c r="Z86" s="101"/>
      <c r="AA86" s="101"/>
      <c r="AB86" s="101"/>
      <c r="AC86" s="101"/>
      <c r="AD86" s="101"/>
      <c r="AE86" s="101"/>
    </row>
    <row r="87" spans="12:31" s="35" customFormat="1" ht="15" hidden="1" customHeight="1" x14ac:dyDescent="0.2">
      <c r="L87" s="34"/>
      <c r="R87" s="46"/>
      <c r="S87" s="41"/>
      <c r="T87" s="101"/>
      <c r="U87" s="101"/>
      <c r="V87" s="101"/>
      <c r="W87" s="101"/>
      <c r="X87" s="101"/>
      <c r="Y87" s="101"/>
      <c r="Z87" s="101"/>
      <c r="AA87" s="101"/>
      <c r="AB87" s="101"/>
      <c r="AC87" s="101"/>
      <c r="AD87" s="101"/>
      <c r="AE87" s="101"/>
    </row>
    <row r="88" spans="12:31" s="35" customFormat="1" ht="15" hidden="1" customHeight="1" x14ac:dyDescent="0.2">
      <c r="L88" s="34"/>
      <c r="R88" s="46"/>
      <c r="S88" s="41"/>
      <c r="T88" s="101"/>
      <c r="U88" s="101"/>
      <c r="V88" s="101"/>
      <c r="W88" s="101"/>
      <c r="X88" s="101"/>
      <c r="Y88" s="101"/>
      <c r="Z88" s="101"/>
      <c r="AA88" s="101"/>
      <c r="AB88" s="101"/>
      <c r="AC88" s="101"/>
      <c r="AD88" s="101"/>
      <c r="AE88" s="101"/>
    </row>
    <row r="89" spans="12:31" s="35" customFormat="1" ht="15" hidden="1" customHeight="1" x14ac:dyDescent="0.2">
      <c r="L89" s="34"/>
      <c r="R89" s="46"/>
      <c r="S89" s="41"/>
      <c r="T89" s="101"/>
      <c r="U89" s="101"/>
      <c r="V89" s="101"/>
      <c r="W89" s="101"/>
      <c r="X89" s="101"/>
      <c r="Y89" s="101"/>
      <c r="Z89" s="101"/>
      <c r="AA89" s="101"/>
      <c r="AB89" s="101"/>
      <c r="AC89" s="101"/>
      <c r="AD89" s="101"/>
      <c r="AE89" s="101"/>
    </row>
    <row r="90" spans="12:31" s="35" customFormat="1" ht="15" hidden="1" customHeight="1" x14ac:dyDescent="0.2">
      <c r="L90" s="34"/>
      <c r="R90" s="46"/>
      <c r="S90" s="41"/>
      <c r="T90" s="101"/>
      <c r="U90" s="101"/>
      <c r="V90" s="101"/>
      <c r="W90" s="101"/>
      <c r="X90" s="101"/>
      <c r="Y90" s="101"/>
      <c r="Z90" s="101"/>
      <c r="AA90" s="101"/>
      <c r="AB90" s="101"/>
      <c r="AC90" s="101"/>
      <c r="AD90" s="101"/>
      <c r="AE90" s="101"/>
    </row>
    <row r="91" spans="12:31" s="35" customFormat="1" ht="15" hidden="1" customHeight="1" x14ac:dyDescent="0.2">
      <c r="L91" s="34"/>
      <c r="R91" s="46"/>
      <c r="S91" s="41"/>
      <c r="T91" s="101"/>
      <c r="U91" s="101"/>
      <c r="V91" s="101"/>
      <c r="W91" s="101"/>
      <c r="X91" s="101"/>
      <c r="Y91" s="101"/>
      <c r="Z91" s="101"/>
      <c r="AA91" s="101"/>
      <c r="AB91" s="101"/>
      <c r="AC91" s="101"/>
      <c r="AD91" s="101"/>
      <c r="AE91" s="101"/>
    </row>
    <row r="92" spans="12:31" s="35" customFormat="1" ht="15" hidden="1" customHeight="1" x14ac:dyDescent="0.2">
      <c r="L92" s="34"/>
      <c r="R92" s="46"/>
      <c r="S92" s="41"/>
      <c r="T92" s="101"/>
      <c r="U92" s="101"/>
      <c r="V92" s="101"/>
      <c r="W92" s="101"/>
      <c r="X92" s="101"/>
      <c r="Y92" s="101"/>
      <c r="Z92" s="101"/>
      <c r="AA92" s="101"/>
      <c r="AB92" s="101"/>
      <c r="AC92" s="101"/>
      <c r="AD92" s="101"/>
      <c r="AE92" s="101"/>
    </row>
    <row r="93" spans="12:31" s="35" customFormat="1" ht="15" hidden="1" customHeight="1" x14ac:dyDescent="0.2">
      <c r="L93" s="34"/>
      <c r="R93" s="46"/>
      <c r="S93" s="41"/>
      <c r="T93" s="101"/>
      <c r="U93" s="101"/>
      <c r="V93" s="101"/>
      <c r="W93" s="101"/>
      <c r="X93" s="101"/>
      <c r="Y93" s="101"/>
      <c r="Z93" s="101"/>
      <c r="AA93" s="101"/>
      <c r="AB93" s="101"/>
      <c r="AC93" s="101"/>
      <c r="AD93" s="101"/>
      <c r="AE93" s="101"/>
    </row>
    <row r="94" spans="12:31" s="35" customFormat="1" ht="15" hidden="1" customHeight="1" x14ac:dyDescent="0.2">
      <c r="L94" s="34"/>
      <c r="R94" s="46"/>
      <c r="S94" s="41"/>
      <c r="T94" s="101"/>
      <c r="U94" s="101"/>
      <c r="V94" s="101"/>
      <c r="W94" s="101"/>
      <c r="X94" s="101"/>
      <c r="Y94" s="101"/>
      <c r="Z94" s="101"/>
      <c r="AA94" s="101"/>
      <c r="AB94" s="101"/>
      <c r="AC94" s="101"/>
      <c r="AD94" s="101"/>
      <c r="AE94" s="101"/>
    </row>
    <row r="95" spans="12:31" s="35" customFormat="1" ht="15" hidden="1" customHeight="1" x14ac:dyDescent="0.2">
      <c r="L95" s="34"/>
      <c r="R95" s="46"/>
      <c r="S95" s="41"/>
      <c r="T95" s="101"/>
      <c r="U95" s="101"/>
      <c r="V95" s="101"/>
      <c r="W95" s="101"/>
      <c r="X95" s="101"/>
      <c r="Y95" s="101"/>
      <c r="Z95" s="101"/>
      <c r="AA95" s="101"/>
      <c r="AB95" s="101"/>
      <c r="AC95" s="101"/>
      <c r="AD95" s="101"/>
      <c r="AE95" s="101"/>
    </row>
    <row r="96" spans="12:31" s="35" customFormat="1" ht="15" hidden="1" customHeight="1" x14ac:dyDescent="0.2">
      <c r="L96" s="34"/>
      <c r="R96" s="46"/>
      <c r="S96" s="41"/>
      <c r="T96" s="101"/>
      <c r="U96" s="101"/>
      <c r="V96" s="101"/>
      <c r="W96" s="101"/>
      <c r="X96" s="101"/>
      <c r="Y96" s="101"/>
      <c r="Z96" s="101"/>
      <c r="AA96" s="101"/>
      <c r="AB96" s="101"/>
      <c r="AC96" s="101"/>
      <c r="AD96" s="101"/>
      <c r="AE96" s="101"/>
    </row>
    <row r="97" spans="12:31" s="35" customFormat="1" ht="15" hidden="1" customHeight="1" x14ac:dyDescent="0.2">
      <c r="L97" s="34"/>
      <c r="R97" s="46"/>
      <c r="S97" s="41"/>
      <c r="T97" s="101"/>
      <c r="U97" s="101"/>
      <c r="V97" s="101"/>
      <c r="W97" s="101"/>
      <c r="X97" s="101"/>
      <c r="Y97" s="101"/>
      <c r="Z97" s="101"/>
      <c r="AA97" s="101"/>
      <c r="AB97" s="101"/>
      <c r="AC97" s="101"/>
      <c r="AD97" s="101"/>
      <c r="AE97" s="101"/>
    </row>
    <row r="98" spans="12:31" s="35" customFormat="1" ht="15" hidden="1" customHeight="1" x14ac:dyDescent="0.2">
      <c r="L98" s="34"/>
      <c r="R98" s="46"/>
      <c r="S98" s="41"/>
      <c r="T98" s="101"/>
      <c r="U98" s="101"/>
      <c r="V98" s="101"/>
      <c r="W98" s="101"/>
      <c r="X98" s="101"/>
      <c r="Y98" s="101"/>
      <c r="Z98" s="101"/>
      <c r="AA98" s="101"/>
      <c r="AB98" s="101"/>
      <c r="AC98" s="101"/>
      <c r="AD98" s="101"/>
      <c r="AE98" s="101"/>
    </row>
    <row r="99" spans="12:31" s="35" customFormat="1" ht="15" hidden="1" customHeight="1" x14ac:dyDescent="0.2">
      <c r="L99" s="34"/>
      <c r="R99" s="46"/>
      <c r="S99" s="41"/>
      <c r="T99" s="101"/>
      <c r="U99" s="101"/>
      <c r="V99" s="101"/>
      <c r="W99" s="101"/>
      <c r="X99" s="101"/>
      <c r="Y99" s="101"/>
      <c r="Z99" s="101"/>
      <c r="AA99" s="101"/>
      <c r="AB99" s="101"/>
      <c r="AC99" s="101"/>
      <c r="AD99" s="101"/>
      <c r="AE99" s="101"/>
    </row>
    <row r="100" spans="12:31" s="35" customFormat="1" ht="15" hidden="1" customHeight="1" x14ac:dyDescent="0.2">
      <c r="L100" s="34"/>
      <c r="R100" s="46"/>
      <c r="S100" s="41"/>
      <c r="T100" s="101"/>
      <c r="U100" s="101"/>
      <c r="V100" s="101"/>
      <c r="W100" s="101"/>
      <c r="X100" s="101"/>
      <c r="Y100" s="101"/>
      <c r="Z100" s="101"/>
      <c r="AA100" s="101"/>
      <c r="AB100" s="101"/>
      <c r="AC100" s="101"/>
      <c r="AD100" s="101"/>
      <c r="AE100" s="101"/>
    </row>
    <row r="101" spans="12:31" s="35" customFormat="1" ht="15" hidden="1" customHeight="1" x14ac:dyDescent="0.2">
      <c r="L101" s="34"/>
      <c r="R101" s="46"/>
      <c r="S101" s="41"/>
      <c r="T101" s="101"/>
      <c r="U101" s="101"/>
      <c r="V101" s="101"/>
      <c r="W101" s="101"/>
      <c r="X101" s="101"/>
      <c r="Y101" s="101"/>
      <c r="Z101" s="101"/>
      <c r="AA101" s="101"/>
      <c r="AB101" s="101"/>
      <c r="AC101" s="101"/>
      <c r="AD101" s="101"/>
      <c r="AE101" s="101"/>
    </row>
    <row r="102" spans="12:31" s="35" customFormat="1" ht="15" hidden="1" customHeight="1" x14ac:dyDescent="0.2">
      <c r="L102" s="34"/>
      <c r="R102" s="46"/>
      <c r="S102" s="41"/>
      <c r="T102" s="101"/>
      <c r="U102" s="101"/>
      <c r="V102" s="101"/>
      <c r="W102" s="101"/>
      <c r="X102" s="101"/>
      <c r="Y102" s="101"/>
      <c r="Z102" s="101"/>
      <c r="AA102" s="101"/>
      <c r="AB102" s="101"/>
      <c r="AC102" s="101"/>
      <c r="AD102" s="101"/>
      <c r="AE102" s="101"/>
    </row>
    <row r="103" spans="12:31" s="35" customFormat="1" ht="15" hidden="1" customHeight="1" x14ac:dyDescent="0.2">
      <c r="L103" s="34"/>
      <c r="R103" s="46"/>
      <c r="S103" s="41"/>
      <c r="T103" s="101"/>
      <c r="U103" s="101"/>
      <c r="V103" s="101"/>
      <c r="W103" s="101"/>
      <c r="X103" s="101"/>
      <c r="Y103" s="101"/>
      <c r="Z103" s="101"/>
      <c r="AA103" s="101"/>
      <c r="AB103" s="101"/>
      <c r="AC103" s="101"/>
      <c r="AD103" s="101"/>
      <c r="AE103" s="101"/>
    </row>
    <row r="104" spans="12:31" s="35" customFormat="1" ht="15" hidden="1" customHeight="1" x14ac:dyDescent="0.2">
      <c r="L104" s="34"/>
      <c r="R104" s="46"/>
      <c r="S104" s="41"/>
      <c r="T104" s="101"/>
      <c r="U104" s="101"/>
      <c r="V104" s="101"/>
      <c r="W104" s="101"/>
      <c r="X104" s="101"/>
      <c r="Y104" s="101"/>
      <c r="Z104" s="101"/>
      <c r="AA104" s="101"/>
      <c r="AB104" s="101"/>
      <c r="AC104" s="101"/>
      <c r="AD104" s="101"/>
      <c r="AE104" s="101"/>
    </row>
    <row r="105" spans="12:31" s="35" customFormat="1" ht="15" hidden="1" customHeight="1" x14ac:dyDescent="0.2">
      <c r="L105" s="34"/>
      <c r="R105" s="46"/>
      <c r="S105" s="41"/>
      <c r="T105" s="101"/>
      <c r="U105" s="101"/>
      <c r="V105" s="101"/>
      <c r="W105" s="101"/>
      <c r="X105" s="101"/>
      <c r="Y105" s="101"/>
      <c r="Z105" s="101"/>
      <c r="AA105" s="101"/>
      <c r="AB105" s="101"/>
      <c r="AC105" s="101"/>
      <c r="AD105" s="101"/>
      <c r="AE105" s="101"/>
    </row>
    <row r="106" spans="12:31" s="35" customFormat="1" ht="15" hidden="1" customHeight="1" x14ac:dyDescent="0.2">
      <c r="L106" s="34"/>
      <c r="R106" s="46"/>
      <c r="S106" s="41"/>
      <c r="T106" s="101"/>
      <c r="U106" s="101"/>
      <c r="V106" s="101"/>
      <c r="W106" s="101"/>
      <c r="X106" s="101"/>
      <c r="Y106" s="101"/>
      <c r="Z106" s="101"/>
      <c r="AA106" s="101"/>
      <c r="AB106" s="101"/>
      <c r="AC106" s="101"/>
      <c r="AD106" s="101"/>
      <c r="AE106" s="101"/>
    </row>
    <row r="107" spans="12:31" s="35" customFormat="1" ht="15" hidden="1" customHeight="1" x14ac:dyDescent="0.2">
      <c r="L107" s="34"/>
      <c r="R107" s="46"/>
      <c r="S107" s="41"/>
      <c r="T107" s="101"/>
      <c r="U107" s="101"/>
      <c r="V107" s="101"/>
      <c r="W107" s="101"/>
      <c r="X107" s="101"/>
      <c r="Y107" s="101"/>
      <c r="Z107" s="101"/>
      <c r="AA107" s="101"/>
      <c r="AB107" s="101"/>
      <c r="AC107" s="101"/>
      <c r="AD107" s="101"/>
      <c r="AE107" s="101"/>
    </row>
    <row r="108" spans="12:31" s="35" customFormat="1" ht="15" hidden="1" customHeight="1" x14ac:dyDescent="0.2">
      <c r="L108" s="34"/>
      <c r="R108" s="46"/>
      <c r="S108" s="41"/>
      <c r="T108" s="101"/>
      <c r="U108" s="101"/>
      <c r="V108" s="101"/>
      <c r="W108" s="101"/>
      <c r="X108" s="101"/>
      <c r="Y108" s="101"/>
      <c r="Z108" s="101"/>
      <c r="AA108" s="101"/>
      <c r="AB108" s="101"/>
      <c r="AC108" s="101"/>
      <c r="AD108" s="101"/>
      <c r="AE108" s="101"/>
    </row>
    <row r="109" spans="12:31" s="35" customFormat="1" ht="15" hidden="1" customHeight="1" x14ac:dyDescent="0.2">
      <c r="L109" s="34"/>
      <c r="R109" s="46"/>
      <c r="S109" s="41"/>
      <c r="T109" s="101"/>
      <c r="U109" s="101"/>
      <c r="V109" s="101"/>
      <c r="W109" s="101"/>
      <c r="X109" s="101"/>
      <c r="Y109" s="101"/>
      <c r="Z109" s="101"/>
      <c r="AA109" s="101"/>
      <c r="AB109" s="101"/>
      <c r="AC109" s="101"/>
      <c r="AD109" s="101"/>
      <c r="AE109" s="101"/>
    </row>
    <row r="110" spans="12:31" s="35" customFormat="1" ht="15" hidden="1" customHeight="1" x14ac:dyDescent="0.2">
      <c r="L110" s="34"/>
      <c r="R110" s="46"/>
      <c r="S110" s="41"/>
      <c r="T110" s="101"/>
      <c r="U110" s="101"/>
      <c r="V110" s="101"/>
      <c r="W110" s="101"/>
      <c r="X110" s="101"/>
      <c r="Y110" s="101"/>
      <c r="Z110" s="101"/>
      <c r="AA110" s="101"/>
      <c r="AB110" s="101"/>
      <c r="AC110" s="101"/>
      <c r="AD110" s="101"/>
      <c r="AE110" s="101"/>
    </row>
    <row r="111" spans="12:31" s="35" customFormat="1" ht="15" hidden="1" customHeight="1" x14ac:dyDescent="0.2">
      <c r="L111" s="34"/>
      <c r="R111" s="46"/>
      <c r="S111" s="41"/>
      <c r="T111" s="101"/>
      <c r="U111" s="101"/>
      <c r="V111" s="101"/>
      <c r="W111" s="101"/>
      <c r="X111" s="101"/>
      <c r="Y111" s="101"/>
      <c r="Z111" s="101"/>
      <c r="AA111" s="101"/>
      <c r="AB111" s="101"/>
      <c r="AC111" s="101"/>
      <c r="AD111" s="101"/>
      <c r="AE111" s="101"/>
    </row>
    <row r="112" spans="12:31" s="35" customFormat="1" ht="15" hidden="1" customHeight="1" x14ac:dyDescent="0.2">
      <c r="L112" s="34"/>
      <c r="R112" s="46"/>
      <c r="S112" s="41"/>
      <c r="T112" s="101"/>
      <c r="U112" s="101"/>
      <c r="V112" s="101"/>
      <c r="W112" s="101"/>
      <c r="X112" s="101"/>
      <c r="Y112" s="101"/>
      <c r="Z112" s="101"/>
      <c r="AA112" s="101"/>
      <c r="AB112" s="101"/>
      <c r="AC112" s="101"/>
      <c r="AD112" s="101"/>
      <c r="AE112" s="101"/>
    </row>
    <row r="113" spans="12:31" s="35" customFormat="1" ht="15" hidden="1" customHeight="1" x14ac:dyDescent="0.2">
      <c r="L113" s="34"/>
      <c r="R113" s="46"/>
      <c r="S113" s="41"/>
      <c r="T113" s="101"/>
      <c r="U113" s="101"/>
      <c r="V113" s="101"/>
      <c r="W113" s="101"/>
      <c r="X113" s="101"/>
      <c r="Y113" s="101"/>
      <c r="Z113" s="101"/>
      <c r="AA113" s="101"/>
      <c r="AB113" s="101"/>
      <c r="AC113" s="101"/>
      <c r="AD113" s="101"/>
      <c r="AE113" s="101"/>
    </row>
    <row r="114" spans="12:31" s="35" customFormat="1" ht="15" hidden="1" customHeight="1" x14ac:dyDescent="0.2">
      <c r="L114" s="34"/>
      <c r="R114" s="46"/>
      <c r="S114" s="41"/>
      <c r="T114" s="101"/>
      <c r="U114" s="101"/>
      <c r="V114" s="101"/>
      <c r="W114" s="101"/>
      <c r="X114" s="101"/>
      <c r="Y114" s="101"/>
      <c r="Z114" s="101"/>
      <c r="AA114" s="101"/>
      <c r="AB114" s="101"/>
      <c r="AC114" s="101"/>
      <c r="AD114" s="101"/>
      <c r="AE114" s="101"/>
    </row>
    <row r="115" spans="12:31" s="35" customFormat="1" ht="15" hidden="1" customHeight="1" x14ac:dyDescent="0.2">
      <c r="L115" s="34"/>
      <c r="R115" s="46"/>
      <c r="S115" s="41"/>
      <c r="T115" s="101"/>
      <c r="U115" s="101"/>
      <c r="V115" s="101"/>
      <c r="W115" s="101"/>
      <c r="X115" s="101"/>
      <c r="Y115" s="101"/>
      <c r="Z115" s="101"/>
      <c r="AA115" s="101"/>
      <c r="AB115" s="101"/>
      <c r="AC115" s="101"/>
      <c r="AD115" s="101"/>
      <c r="AE115" s="101"/>
    </row>
    <row r="116" spans="12:31" s="35" customFormat="1" ht="14.25" hidden="1" customHeight="1" x14ac:dyDescent="0.2"/>
    <row r="117" spans="12:31" s="35" customFormat="1" ht="14.25" hidden="1" customHeight="1" x14ac:dyDescent="0.2">
      <c r="R117" s="48"/>
      <c r="S117" s="49"/>
    </row>
    <row r="118" spans="12:31" s="35" customFormat="1" ht="14.25" hidden="1" customHeight="1" x14ac:dyDescent="0.2"/>
    <row r="119" spans="12:31" s="35" customFormat="1" ht="14.25" hidden="1" customHeight="1" x14ac:dyDescent="0.2"/>
    <row r="120" spans="12:31" s="35" customFormat="1" ht="15" hidden="1" customHeight="1" x14ac:dyDescent="0.2">
      <c r="T120" s="45"/>
    </row>
    <row r="121" spans="12:31" s="35" customFormat="1" ht="15" hidden="1" customHeight="1" x14ac:dyDescent="0.2">
      <c r="T121" s="45"/>
    </row>
    <row r="122" spans="12:31" s="35" customFormat="1" ht="15" hidden="1" customHeight="1" x14ac:dyDescent="0.2">
      <c r="T122" s="45"/>
    </row>
    <row r="123" spans="12:31" s="35" customFormat="1" ht="15" hidden="1" customHeight="1" x14ac:dyDescent="0.2">
      <c r="T123" s="45"/>
    </row>
    <row r="124" spans="12:31" s="35" customFormat="1" ht="15" hidden="1" customHeight="1" x14ac:dyDescent="0.2">
      <c r="T124" s="45"/>
    </row>
    <row r="125" spans="12:31" s="35" customFormat="1" ht="15" hidden="1" customHeight="1" x14ac:dyDescent="0.2">
      <c r="T125" s="45"/>
    </row>
    <row r="126" spans="12:31" s="35" customFormat="1" ht="15" hidden="1" customHeight="1" x14ac:dyDescent="0.2">
      <c r="T126" s="45"/>
    </row>
    <row r="127" spans="12:31" s="35" customFormat="1" ht="15" hidden="1" customHeight="1" x14ac:dyDescent="0.2">
      <c r="T127" s="45"/>
    </row>
    <row r="128" spans="12:31" s="35" customFormat="1" ht="15" hidden="1" customHeight="1" x14ac:dyDescent="0.2">
      <c r="T128" s="45"/>
    </row>
    <row r="129" spans="18:31" s="35" customFormat="1" ht="15" hidden="1" customHeight="1" x14ac:dyDescent="0.2">
      <c r="T129" s="45"/>
    </row>
    <row r="130" spans="18:31" s="35" customFormat="1" ht="15" hidden="1" customHeight="1" x14ac:dyDescent="0.2">
      <c r="T130" s="45"/>
    </row>
    <row r="131" spans="18:31" s="35" customFormat="1" ht="15" hidden="1" customHeight="1" x14ac:dyDescent="0.2">
      <c r="T131" s="45"/>
    </row>
    <row r="132" spans="18:31" s="35" customFormat="1" ht="14.25" hidden="1" customHeight="1" x14ac:dyDescent="0.2"/>
    <row r="133" spans="18:31" s="35" customFormat="1" ht="14.25" hidden="1" customHeight="1" x14ac:dyDescent="0.2"/>
    <row r="134" spans="18:31" s="35" customFormat="1" ht="14.25" hidden="1" customHeight="1" x14ac:dyDescent="0.2"/>
    <row r="135" spans="18:31" s="35" customFormat="1" ht="14.25" hidden="1" customHeight="1" x14ac:dyDescent="0.2"/>
    <row r="136" spans="18:31" s="35" customFormat="1" ht="14.25" hidden="1" customHeight="1" x14ac:dyDescent="0.2"/>
    <row r="137" spans="18:31" s="35" customFormat="1" ht="14.25" hidden="1" customHeight="1" x14ac:dyDescent="0.2"/>
    <row r="138" spans="18:31" s="35" customFormat="1" ht="14.25" hidden="1" customHeight="1" x14ac:dyDescent="0.2"/>
    <row r="139" spans="18:31" s="35" customFormat="1" ht="15" hidden="1" customHeight="1" x14ac:dyDescent="0.2">
      <c r="R139" s="45"/>
      <c r="S139" s="45"/>
      <c r="T139" s="45"/>
      <c r="U139" s="45"/>
      <c r="V139" s="45"/>
      <c r="W139" s="45"/>
      <c r="X139" s="45"/>
      <c r="Y139" s="45"/>
      <c r="Z139" s="45"/>
      <c r="AA139" s="45"/>
      <c r="AB139" s="45"/>
      <c r="AC139" s="45"/>
      <c r="AD139" s="45"/>
      <c r="AE139" s="45"/>
    </row>
    <row r="140" spans="18:31" s="35" customFormat="1" ht="15" hidden="1" customHeight="1" x14ac:dyDescent="0.2">
      <c r="R140" s="46"/>
      <c r="S140" s="41"/>
      <c r="T140" s="101"/>
      <c r="U140" s="101"/>
      <c r="V140" s="101"/>
      <c r="W140" s="101"/>
      <c r="X140" s="101"/>
      <c r="Y140" s="101"/>
      <c r="Z140" s="101"/>
      <c r="AA140" s="101"/>
      <c r="AB140" s="101"/>
      <c r="AC140" s="101"/>
      <c r="AD140" s="101"/>
      <c r="AE140" s="101"/>
    </row>
    <row r="141" spans="18:31" s="35" customFormat="1" ht="15" hidden="1" customHeight="1" x14ac:dyDescent="0.2">
      <c r="R141" s="46"/>
      <c r="S141" s="41"/>
      <c r="T141" s="101"/>
      <c r="U141" s="101"/>
      <c r="V141" s="101"/>
      <c r="W141" s="101"/>
      <c r="X141" s="101"/>
      <c r="Y141" s="101"/>
      <c r="Z141" s="101"/>
      <c r="AA141" s="101"/>
      <c r="AB141" s="101"/>
      <c r="AC141" s="101"/>
      <c r="AD141" s="101"/>
      <c r="AE141" s="101"/>
    </row>
    <row r="142" spans="18:31" s="35" customFormat="1" ht="15" hidden="1" customHeight="1" x14ac:dyDescent="0.2">
      <c r="R142" s="46"/>
      <c r="S142" s="41"/>
      <c r="T142" s="101"/>
      <c r="U142" s="101"/>
      <c r="V142" s="101"/>
      <c r="W142" s="101"/>
      <c r="X142" s="101"/>
      <c r="Y142" s="101"/>
      <c r="Z142" s="101"/>
      <c r="AA142" s="101"/>
      <c r="AB142" s="101"/>
      <c r="AC142" s="101"/>
      <c r="AD142" s="101"/>
      <c r="AE142" s="101"/>
    </row>
    <row r="143" spans="18:31" s="35" customFormat="1" ht="15" hidden="1" customHeight="1" x14ac:dyDescent="0.2">
      <c r="R143" s="46"/>
      <c r="S143" s="41"/>
      <c r="T143" s="101"/>
      <c r="U143" s="101"/>
      <c r="V143" s="101"/>
      <c r="W143" s="101"/>
      <c r="X143" s="101"/>
      <c r="Y143" s="101"/>
      <c r="Z143" s="101"/>
      <c r="AA143" s="101"/>
      <c r="AB143" s="101"/>
      <c r="AC143" s="101"/>
      <c r="AD143" s="101"/>
      <c r="AE143" s="101"/>
    </row>
    <row r="144" spans="18:31" s="35" customFormat="1" ht="15" hidden="1" customHeight="1" x14ac:dyDescent="0.2">
      <c r="R144" s="46"/>
      <c r="S144" s="41"/>
      <c r="T144" s="101"/>
      <c r="U144" s="101"/>
      <c r="V144" s="101"/>
      <c r="W144" s="101"/>
      <c r="X144" s="101"/>
      <c r="Y144" s="101"/>
      <c r="Z144" s="101"/>
      <c r="AA144" s="101"/>
      <c r="AB144" s="101"/>
      <c r="AC144" s="101"/>
      <c r="AD144" s="101"/>
      <c r="AE144" s="101"/>
    </row>
    <row r="145" spans="18:31" s="35" customFormat="1" ht="15" hidden="1" customHeight="1" x14ac:dyDescent="0.2">
      <c r="R145" s="46"/>
      <c r="S145" s="41"/>
      <c r="T145" s="101"/>
      <c r="U145" s="101"/>
      <c r="V145" s="101"/>
      <c r="W145" s="101"/>
      <c r="X145" s="101"/>
      <c r="Y145" s="101"/>
      <c r="Z145" s="101"/>
      <c r="AA145" s="101"/>
      <c r="AB145" s="101"/>
      <c r="AC145" s="101"/>
      <c r="AD145" s="101"/>
      <c r="AE145" s="101"/>
    </row>
    <row r="146" spans="18:31" s="35" customFormat="1" ht="15" hidden="1" customHeight="1" x14ac:dyDescent="0.2">
      <c r="R146" s="46"/>
      <c r="S146" s="41"/>
      <c r="T146" s="101"/>
      <c r="U146" s="101"/>
      <c r="V146" s="101"/>
      <c r="W146" s="101"/>
      <c r="X146" s="101"/>
      <c r="Y146" s="101"/>
      <c r="Z146" s="101"/>
      <c r="AA146" s="101"/>
      <c r="AB146" s="101"/>
      <c r="AC146" s="101"/>
      <c r="AD146" s="101"/>
      <c r="AE146" s="101"/>
    </row>
    <row r="147" spans="18:31" s="35" customFormat="1" ht="15" hidden="1" customHeight="1" x14ac:dyDescent="0.2">
      <c r="R147" s="46"/>
      <c r="S147" s="41"/>
      <c r="T147" s="101"/>
      <c r="U147" s="101"/>
      <c r="V147" s="101"/>
      <c r="W147" s="101"/>
      <c r="X147" s="101"/>
      <c r="Y147" s="101"/>
      <c r="Z147" s="101"/>
      <c r="AA147" s="101"/>
      <c r="AB147" s="101"/>
      <c r="AC147" s="101"/>
      <c r="AD147" s="101"/>
      <c r="AE147" s="101"/>
    </row>
    <row r="148" spans="18:31" s="35" customFormat="1" ht="15" hidden="1" customHeight="1" x14ac:dyDescent="0.2">
      <c r="R148" s="46"/>
      <c r="S148" s="41"/>
      <c r="T148" s="101"/>
      <c r="U148" s="101"/>
      <c r="V148" s="101"/>
      <c r="W148" s="101"/>
      <c r="X148" s="101"/>
      <c r="Y148" s="101"/>
      <c r="Z148" s="101"/>
      <c r="AA148" s="101"/>
      <c r="AB148" s="101"/>
      <c r="AC148" s="101"/>
      <c r="AD148" s="101"/>
      <c r="AE148" s="101"/>
    </row>
    <row r="149" spans="18:31" s="35" customFormat="1" ht="15" hidden="1" customHeight="1" x14ac:dyDescent="0.2">
      <c r="R149" s="46"/>
      <c r="S149" s="41"/>
      <c r="T149" s="101"/>
      <c r="U149" s="101"/>
      <c r="V149" s="101"/>
      <c r="W149" s="101"/>
      <c r="X149" s="101"/>
      <c r="Y149" s="101"/>
      <c r="Z149" s="101"/>
      <c r="AA149" s="101"/>
      <c r="AB149" s="101"/>
      <c r="AC149" s="101"/>
      <c r="AD149" s="101"/>
      <c r="AE149" s="101"/>
    </row>
    <row r="150" spans="18:31" s="35" customFormat="1" ht="15" hidden="1" customHeight="1" x14ac:dyDescent="0.2">
      <c r="R150" s="46"/>
      <c r="S150" s="41"/>
      <c r="T150" s="101"/>
      <c r="U150" s="101"/>
      <c r="V150" s="101"/>
      <c r="W150" s="101"/>
      <c r="X150" s="101"/>
      <c r="Y150" s="101"/>
      <c r="Z150" s="101"/>
      <c r="AA150" s="101"/>
      <c r="AB150" s="101"/>
      <c r="AC150" s="101"/>
      <c r="AD150" s="101"/>
      <c r="AE150" s="101"/>
    </row>
    <row r="151" spans="18:31" s="35" customFormat="1" ht="15" hidden="1" customHeight="1" x14ac:dyDescent="0.2">
      <c r="R151" s="46"/>
      <c r="S151" s="41"/>
      <c r="T151" s="101"/>
      <c r="U151" s="101"/>
      <c r="V151" s="101"/>
      <c r="W151" s="101"/>
      <c r="X151" s="101"/>
      <c r="Y151" s="101"/>
      <c r="Z151" s="101"/>
      <c r="AA151" s="101"/>
      <c r="AB151" s="101"/>
      <c r="AC151" s="101"/>
      <c r="AD151" s="101"/>
      <c r="AE151" s="101"/>
    </row>
    <row r="152" spans="18:31" s="35" customFormat="1" ht="15" hidden="1" customHeight="1" x14ac:dyDescent="0.2">
      <c r="R152" s="46"/>
      <c r="S152" s="41"/>
      <c r="T152" s="101"/>
      <c r="U152" s="101"/>
      <c r="V152" s="101"/>
      <c r="W152" s="101"/>
      <c r="X152" s="101"/>
      <c r="Y152" s="101"/>
      <c r="Z152" s="101"/>
      <c r="AA152" s="101"/>
      <c r="AB152" s="101"/>
      <c r="AC152" s="101"/>
      <c r="AD152" s="101"/>
      <c r="AE152" s="101"/>
    </row>
    <row r="153" spans="18:31" s="35" customFormat="1" ht="15" hidden="1" customHeight="1" x14ac:dyDescent="0.2">
      <c r="R153" s="46"/>
      <c r="S153" s="41"/>
      <c r="T153" s="101"/>
      <c r="U153" s="101"/>
      <c r="V153" s="101"/>
      <c r="W153" s="101"/>
      <c r="X153" s="101"/>
      <c r="Y153" s="101"/>
      <c r="Z153" s="101"/>
      <c r="AA153" s="101"/>
      <c r="AB153" s="101"/>
      <c r="AC153" s="101"/>
      <c r="AD153" s="101"/>
      <c r="AE153" s="101"/>
    </row>
    <row r="154" spans="18:31" s="35" customFormat="1" ht="15" hidden="1" customHeight="1" x14ac:dyDescent="0.2">
      <c r="R154" s="46"/>
      <c r="S154" s="41"/>
      <c r="T154" s="101"/>
      <c r="U154" s="101"/>
      <c r="V154" s="101"/>
      <c r="W154" s="101"/>
      <c r="X154" s="101"/>
      <c r="Y154" s="101"/>
      <c r="Z154" s="101"/>
      <c r="AA154" s="101"/>
      <c r="AB154" s="101"/>
      <c r="AC154" s="101"/>
      <c r="AD154" s="101"/>
      <c r="AE154" s="101"/>
    </row>
    <row r="155" spans="18:31" s="35" customFormat="1" ht="15" hidden="1" customHeight="1" x14ac:dyDescent="0.2">
      <c r="R155" s="46"/>
      <c r="S155" s="41"/>
      <c r="T155" s="101"/>
      <c r="U155" s="101"/>
      <c r="V155" s="101"/>
      <c r="W155" s="101"/>
      <c r="X155" s="101"/>
      <c r="Y155" s="101"/>
      <c r="Z155" s="101"/>
      <c r="AA155" s="101"/>
      <c r="AB155" s="101"/>
      <c r="AC155" s="101"/>
      <c r="AD155" s="101"/>
      <c r="AE155" s="101"/>
    </row>
    <row r="156" spans="18:31" s="35" customFormat="1" ht="15" hidden="1" customHeight="1" x14ac:dyDescent="0.2">
      <c r="R156" s="46"/>
      <c r="S156" s="41"/>
      <c r="T156" s="101"/>
      <c r="U156" s="101"/>
      <c r="V156" s="101"/>
      <c r="W156" s="101"/>
      <c r="X156" s="101"/>
      <c r="Y156" s="101"/>
      <c r="Z156" s="101"/>
      <c r="AA156" s="101"/>
      <c r="AB156" s="101"/>
      <c r="AC156" s="101"/>
      <c r="AD156" s="101"/>
      <c r="AE156" s="101"/>
    </row>
    <row r="157" spans="18:31" s="35" customFormat="1" ht="15" hidden="1" customHeight="1" x14ac:dyDescent="0.2">
      <c r="R157" s="46"/>
      <c r="S157" s="41"/>
      <c r="T157" s="101"/>
      <c r="U157" s="101"/>
      <c r="V157" s="101"/>
      <c r="W157" s="101"/>
      <c r="X157" s="101"/>
      <c r="Y157" s="101"/>
      <c r="Z157" s="101"/>
      <c r="AA157" s="101"/>
      <c r="AB157" s="101"/>
      <c r="AC157" s="101"/>
      <c r="AD157" s="101"/>
      <c r="AE157" s="101"/>
    </row>
    <row r="158" spans="18:31" s="35" customFormat="1" ht="15" hidden="1" customHeight="1" x14ac:dyDescent="0.2">
      <c r="R158" s="46"/>
      <c r="S158" s="41"/>
      <c r="T158" s="101"/>
      <c r="U158" s="101"/>
      <c r="V158" s="101"/>
      <c r="W158" s="101"/>
      <c r="X158" s="101"/>
      <c r="Y158" s="101"/>
      <c r="Z158" s="101"/>
      <c r="AA158" s="101"/>
      <c r="AB158" s="101"/>
      <c r="AC158" s="101"/>
      <c r="AD158" s="101"/>
      <c r="AE158" s="101"/>
    </row>
    <row r="159" spans="18:31" s="35" customFormat="1" ht="15" hidden="1" customHeight="1" x14ac:dyDescent="0.2">
      <c r="R159" s="46"/>
      <c r="S159" s="41"/>
      <c r="T159" s="101"/>
      <c r="U159" s="101"/>
      <c r="V159" s="101"/>
      <c r="W159" s="101"/>
      <c r="X159" s="101"/>
      <c r="Y159" s="101"/>
      <c r="Z159" s="101"/>
      <c r="AA159" s="101"/>
      <c r="AB159" s="101"/>
      <c r="AC159" s="101"/>
      <c r="AD159" s="101"/>
      <c r="AE159" s="101"/>
    </row>
    <row r="160" spans="18:31" s="35" customFormat="1" ht="15" hidden="1" customHeight="1" x14ac:dyDescent="0.2">
      <c r="R160" s="46"/>
      <c r="S160" s="41"/>
      <c r="T160" s="101"/>
      <c r="U160" s="101"/>
      <c r="V160" s="101"/>
      <c r="W160" s="101"/>
      <c r="X160" s="101"/>
      <c r="Y160" s="101"/>
      <c r="Z160" s="101"/>
      <c r="AA160" s="101"/>
      <c r="AB160" s="101"/>
      <c r="AC160" s="101"/>
      <c r="AD160" s="101"/>
      <c r="AE160" s="101"/>
    </row>
    <row r="161" spans="18:31" s="35" customFormat="1" ht="15" hidden="1" customHeight="1" x14ac:dyDescent="0.2">
      <c r="R161" s="46"/>
      <c r="S161" s="41"/>
      <c r="T161" s="101"/>
      <c r="U161" s="101"/>
      <c r="V161" s="101"/>
      <c r="W161" s="101"/>
      <c r="X161" s="101"/>
      <c r="Y161" s="101"/>
      <c r="Z161" s="101"/>
      <c r="AA161" s="101"/>
      <c r="AB161" s="101"/>
      <c r="AC161" s="101"/>
      <c r="AD161" s="101"/>
      <c r="AE161" s="101"/>
    </row>
    <row r="162" spans="18:31" s="35" customFormat="1" ht="15" hidden="1" customHeight="1" x14ac:dyDescent="0.2">
      <c r="R162" s="46"/>
      <c r="S162" s="41"/>
      <c r="T162" s="101"/>
      <c r="U162" s="101"/>
      <c r="V162" s="101"/>
      <c r="W162" s="101"/>
      <c r="X162" s="101"/>
      <c r="Y162" s="101"/>
      <c r="Z162" s="101"/>
      <c r="AA162" s="101"/>
      <c r="AB162" s="101"/>
      <c r="AC162" s="101"/>
      <c r="AD162" s="101"/>
      <c r="AE162" s="101"/>
    </row>
    <row r="163" spans="18:31" s="35" customFormat="1" ht="15" hidden="1" customHeight="1" x14ac:dyDescent="0.2">
      <c r="R163" s="46"/>
      <c r="S163" s="41"/>
      <c r="T163" s="101"/>
      <c r="U163" s="101"/>
      <c r="V163" s="101"/>
      <c r="W163" s="101"/>
      <c r="X163" s="101"/>
      <c r="Y163" s="101"/>
      <c r="Z163" s="101"/>
      <c r="AA163" s="101"/>
      <c r="AB163" s="101"/>
      <c r="AC163" s="101"/>
      <c r="AD163" s="101"/>
      <c r="AE163" s="101"/>
    </row>
    <row r="164" spans="18:31" s="35" customFormat="1" ht="15" hidden="1" customHeight="1" x14ac:dyDescent="0.2">
      <c r="R164" s="46"/>
      <c r="S164" s="41"/>
      <c r="T164" s="101"/>
      <c r="U164" s="101"/>
      <c r="V164" s="101"/>
      <c r="W164" s="101"/>
      <c r="X164" s="101"/>
      <c r="Y164" s="101"/>
      <c r="Z164" s="101"/>
      <c r="AA164" s="101"/>
      <c r="AB164" s="101"/>
      <c r="AC164" s="101"/>
      <c r="AD164" s="101"/>
      <c r="AE164" s="101"/>
    </row>
    <row r="165" spans="18:31" s="35" customFormat="1" ht="15" hidden="1" customHeight="1" x14ac:dyDescent="0.2">
      <c r="R165" s="46"/>
      <c r="S165" s="41"/>
      <c r="T165" s="101"/>
      <c r="U165" s="101"/>
      <c r="V165" s="101"/>
      <c r="W165" s="101"/>
      <c r="X165" s="101"/>
      <c r="Y165" s="101"/>
      <c r="Z165" s="101"/>
      <c r="AA165" s="101"/>
      <c r="AB165" s="101"/>
      <c r="AC165" s="101"/>
      <c r="AD165" s="101"/>
      <c r="AE165" s="101"/>
    </row>
    <row r="166" spans="18:31" s="35" customFormat="1" ht="15" hidden="1" customHeight="1" x14ac:dyDescent="0.2">
      <c r="R166" s="46"/>
      <c r="S166" s="41"/>
      <c r="T166" s="101"/>
      <c r="U166" s="101"/>
      <c r="V166" s="101"/>
      <c r="W166" s="101"/>
      <c r="X166" s="101"/>
      <c r="Y166" s="101"/>
      <c r="Z166" s="101"/>
      <c r="AA166" s="101"/>
      <c r="AB166" s="101"/>
      <c r="AC166" s="101"/>
      <c r="AD166" s="101"/>
      <c r="AE166" s="101"/>
    </row>
    <row r="167" spans="18:31" s="35" customFormat="1" ht="15" hidden="1" customHeight="1" x14ac:dyDescent="0.2">
      <c r="R167" s="46"/>
      <c r="S167" s="41"/>
      <c r="T167" s="101"/>
      <c r="U167" s="101"/>
      <c r="V167" s="101"/>
      <c r="W167" s="101"/>
      <c r="X167" s="101"/>
      <c r="Y167" s="101"/>
      <c r="Z167" s="101"/>
      <c r="AA167" s="101"/>
      <c r="AB167" s="101"/>
      <c r="AC167" s="101"/>
      <c r="AD167" s="101"/>
      <c r="AE167" s="101"/>
    </row>
    <row r="168" spans="18:31" s="35" customFormat="1" ht="15" hidden="1" customHeight="1" x14ac:dyDescent="0.2">
      <c r="R168" s="46"/>
      <c r="S168" s="41"/>
      <c r="T168" s="101"/>
      <c r="U168" s="101"/>
      <c r="V168" s="101"/>
      <c r="W168" s="101"/>
      <c r="X168" s="101"/>
      <c r="Y168" s="101"/>
      <c r="Z168" s="101"/>
      <c r="AA168" s="101"/>
      <c r="AB168" s="101"/>
      <c r="AC168" s="101"/>
      <c r="AD168" s="101"/>
      <c r="AE168" s="101"/>
    </row>
    <row r="169" spans="18:31" s="35" customFormat="1" ht="15" hidden="1" customHeight="1" x14ac:dyDescent="0.2">
      <c r="R169" s="46"/>
      <c r="S169" s="41"/>
      <c r="T169" s="101"/>
      <c r="U169" s="101"/>
      <c r="V169" s="101"/>
      <c r="W169" s="101"/>
      <c r="X169" s="101"/>
      <c r="Y169" s="101"/>
      <c r="Z169" s="101"/>
      <c r="AA169" s="101"/>
      <c r="AB169" s="101"/>
      <c r="AC169" s="101"/>
      <c r="AD169" s="101"/>
      <c r="AE169" s="101"/>
    </row>
    <row r="170" spans="18:31" s="35" customFormat="1" ht="15" hidden="1" customHeight="1" x14ac:dyDescent="0.2">
      <c r="R170" s="46"/>
      <c r="S170" s="41"/>
      <c r="T170" s="101"/>
      <c r="U170" s="101"/>
      <c r="V170" s="101"/>
      <c r="W170" s="101"/>
      <c r="X170" s="101"/>
      <c r="Y170" s="101"/>
      <c r="Z170" s="101"/>
      <c r="AA170" s="101"/>
      <c r="AB170" s="101"/>
      <c r="AC170" s="101"/>
      <c r="AD170" s="101"/>
      <c r="AE170" s="101"/>
    </row>
    <row r="171" spans="18:31" s="35" customFormat="1" ht="15" hidden="1" customHeight="1" x14ac:dyDescent="0.2">
      <c r="R171" s="46"/>
      <c r="S171" s="41"/>
      <c r="T171" s="101"/>
      <c r="U171" s="101"/>
      <c r="V171" s="101"/>
      <c r="W171" s="101"/>
      <c r="X171" s="101"/>
      <c r="Y171" s="101"/>
      <c r="Z171" s="101"/>
      <c r="AA171" s="101"/>
      <c r="AB171" s="101"/>
      <c r="AC171" s="101"/>
      <c r="AD171" s="101"/>
      <c r="AE171" s="101"/>
    </row>
    <row r="172" spans="18:31" s="35" customFormat="1" ht="15" hidden="1" customHeight="1" x14ac:dyDescent="0.2">
      <c r="R172" s="46"/>
      <c r="S172" s="41"/>
      <c r="T172" s="101"/>
      <c r="U172" s="101"/>
      <c r="V172" s="101"/>
      <c r="W172" s="101"/>
      <c r="X172" s="101"/>
      <c r="Y172" s="101"/>
      <c r="Z172" s="101"/>
      <c r="AA172" s="101"/>
      <c r="AB172" s="101"/>
      <c r="AC172" s="101"/>
      <c r="AD172" s="101"/>
      <c r="AE172" s="101"/>
    </row>
    <row r="173" spans="18:31" s="35" customFormat="1" ht="15" hidden="1" customHeight="1" x14ac:dyDescent="0.2">
      <c r="R173" s="46"/>
      <c r="S173" s="41"/>
      <c r="T173" s="101"/>
      <c r="U173" s="101"/>
      <c r="V173" s="101"/>
      <c r="W173" s="101"/>
      <c r="X173" s="101"/>
      <c r="Y173" s="101"/>
      <c r="Z173" s="101"/>
      <c r="AA173" s="101"/>
      <c r="AB173" s="101"/>
      <c r="AC173" s="101"/>
      <c r="AD173" s="101"/>
      <c r="AE173" s="101"/>
    </row>
    <row r="174" spans="18:31" s="35" customFormat="1" ht="15" hidden="1" customHeight="1" x14ac:dyDescent="0.2">
      <c r="R174" s="46"/>
      <c r="S174" s="41"/>
      <c r="T174" s="101"/>
      <c r="U174" s="101"/>
      <c r="V174" s="101"/>
      <c r="W174" s="101"/>
      <c r="X174" s="101"/>
      <c r="Y174" s="101"/>
      <c r="Z174" s="101"/>
      <c r="AA174" s="101"/>
      <c r="AB174" s="101"/>
      <c r="AC174" s="101"/>
      <c r="AD174" s="101"/>
      <c r="AE174" s="101"/>
    </row>
    <row r="175" spans="18:31" s="35" customFormat="1" ht="15" hidden="1" customHeight="1" x14ac:dyDescent="0.2">
      <c r="R175" s="46"/>
      <c r="S175" s="41"/>
      <c r="T175" s="101"/>
      <c r="U175" s="101"/>
      <c r="V175" s="101"/>
      <c r="W175" s="101"/>
      <c r="X175" s="101"/>
      <c r="Y175" s="101"/>
      <c r="Z175" s="101"/>
      <c r="AA175" s="101"/>
      <c r="AB175" s="101"/>
      <c r="AC175" s="101"/>
      <c r="AD175" s="101"/>
      <c r="AE175" s="101"/>
    </row>
    <row r="176" spans="18:31" s="35" customFormat="1" ht="15" hidden="1" customHeight="1" x14ac:dyDescent="0.2">
      <c r="R176" s="46"/>
      <c r="S176" s="41"/>
      <c r="T176" s="101"/>
      <c r="U176" s="101"/>
      <c r="V176" s="101"/>
      <c r="W176" s="101"/>
      <c r="X176" s="101"/>
      <c r="Y176" s="101"/>
      <c r="Z176" s="101"/>
      <c r="AA176" s="101"/>
      <c r="AB176" s="101"/>
      <c r="AC176" s="101"/>
      <c r="AD176" s="101"/>
      <c r="AE176" s="101"/>
    </row>
    <row r="177" spans="18:31" s="35" customFormat="1" ht="15" hidden="1" customHeight="1" x14ac:dyDescent="0.2">
      <c r="R177" s="46"/>
      <c r="S177" s="41"/>
      <c r="T177" s="101"/>
      <c r="U177" s="101"/>
      <c r="V177" s="101"/>
      <c r="W177" s="101"/>
      <c r="X177" s="101"/>
      <c r="Y177" s="101"/>
      <c r="Z177" s="101"/>
      <c r="AA177" s="101"/>
      <c r="AB177" s="101"/>
      <c r="AC177" s="101"/>
      <c r="AD177" s="101"/>
      <c r="AE177" s="101"/>
    </row>
    <row r="178" spans="18:31" s="35" customFormat="1" ht="15" hidden="1" customHeight="1" x14ac:dyDescent="0.2">
      <c r="R178" s="46"/>
      <c r="S178" s="41"/>
      <c r="T178" s="101"/>
      <c r="U178" s="101"/>
      <c r="V178" s="101"/>
      <c r="W178" s="101"/>
      <c r="X178" s="101"/>
      <c r="Y178" s="101"/>
      <c r="Z178" s="101"/>
      <c r="AA178" s="101"/>
      <c r="AB178" s="101"/>
      <c r="AC178" s="101"/>
      <c r="AD178" s="101"/>
      <c r="AE178" s="101"/>
    </row>
    <row r="179" spans="18:31" s="35" customFormat="1" ht="15" hidden="1" customHeight="1" x14ac:dyDescent="0.2">
      <c r="R179" s="46"/>
      <c r="S179" s="41"/>
      <c r="T179" s="101"/>
      <c r="U179" s="101"/>
      <c r="V179" s="101"/>
      <c r="W179" s="101"/>
      <c r="X179" s="101"/>
      <c r="Y179" s="101"/>
      <c r="Z179" s="101"/>
      <c r="AA179" s="101"/>
      <c r="AB179" s="101"/>
      <c r="AC179" s="101"/>
      <c r="AD179" s="101"/>
      <c r="AE179" s="101"/>
    </row>
    <row r="180" spans="18:31" s="35" customFormat="1" ht="15" hidden="1" customHeight="1" x14ac:dyDescent="0.2">
      <c r="R180" s="46"/>
      <c r="S180" s="41"/>
      <c r="T180" s="101"/>
      <c r="U180" s="101"/>
      <c r="V180" s="101"/>
      <c r="W180" s="101"/>
      <c r="X180" s="101"/>
      <c r="Y180" s="101"/>
      <c r="Z180" s="101"/>
      <c r="AA180" s="101"/>
      <c r="AB180" s="101"/>
      <c r="AC180" s="101"/>
      <c r="AD180" s="101"/>
      <c r="AE180" s="101"/>
    </row>
    <row r="181" spans="18:31" s="35" customFormat="1" ht="15" hidden="1" customHeight="1" x14ac:dyDescent="0.2">
      <c r="R181" s="46"/>
      <c r="S181" s="41"/>
      <c r="T181" s="101"/>
      <c r="U181" s="101"/>
      <c r="V181" s="101"/>
      <c r="W181" s="101"/>
      <c r="X181" s="101"/>
      <c r="Y181" s="101"/>
      <c r="Z181" s="101"/>
      <c r="AA181" s="101"/>
      <c r="AB181" s="101"/>
      <c r="AC181" s="101"/>
      <c r="AD181" s="101"/>
      <c r="AE181" s="101"/>
    </row>
    <row r="182" spans="18:31" s="35" customFormat="1" ht="15" hidden="1" customHeight="1" x14ac:dyDescent="0.2">
      <c r="R182" s="46"/>
      <c r="S182" s="41"/>
      <c r="T182" s="101"/>
      <c r="U182" s="101"/>
      <c r="V182" s="101"/>
      <c r="W182" s="101"/>
      <c r="X182" s="101"/>
      <c r="Y182" s="101"/>
      <c r="Z182" s="101"/>
      <c r="AA182" s="101"/>
      <c r="AB182" s="101"/>
      <c r="AC182" s="101"/>
      <c r="AD182" s="101"/>
      <c r="AE182" s="101"/>
    </row>
    <row r="183" spans="18:31" s="35" customFormat="1" ht="15" hidden="1" customHeight="1" x14ac:dyDescent="0.2">
      <c r="R183" s="46"/>
      <c r="S183" s="41"/>
      <c r="T183" s="101"/>
      <c r="U183" s="101"/>
      <c r="V183" s="101"/>
      <c r="W183" s="101"/>
      <c r="X183" s="101"/>
      <c r="Y183" s="101"/>
      <c r="Z183" s="101"/>
      <c r="AA183" s="101"/>
      <c r="AB183" s="101"/>
      <c r="AC183" s="101"/>
      <c r="AD183" s="101"/>
      <c r="AE183" s="101"/>
    </row>
    <row r="184" spans="18:31" s="35" customFormat="1" ht="15" hidden="1" customHeight="1" x14ac:dyDescent="0.2">
      <c r="R184" s="46"/>
      <c r="S184" s="41"/>
      <c r="T184" s="101"/>
      <c r="U184" s="101"/>
      <c r="V184" s="101"/>
      <c r="W184" s="101"/>
      <c r="X184" s="101"/>
      <c r="Y184" s="101"/>
      <c r="Z184" s="101"/>
      <c r="AA184" s="101"/>
      <c r="AB184" s="101"/>
      <c r="AC184" s="101"/>
      <c r="AD184" s="101"/>
      <c r="AE184" s="101"/>
    </row>
    <row r="185" spans="18:31" s="35" customFormat="1" ht="15" hidden="1" customHeight="1" x14ac:dyDescent="0.2">
      <c r="R185" s="46"/>
      <c r="S185" s="41"/>
      <c r="T185" s="101"/>
      <c r="U185" s="101"/>
      <c r="V185" s="101"/>
      <c r="W185" s="101"/>
      <c r="X185" s="101"/>
      <c r="Y185" s="101"/>
      <c r="Z185" s="101"/>
      <c r="AA185" s="101"/>
      <c r="AB185" s="101"/>
      <c r="AC185" s="101"/>
      <c r="AD185" s="101"/>
      <c r="AE185" s="101"/>
    </row>
    <row r="186" spans="18:31" s="35" customFormat="1" ht="15" hidden="1" customHeight="1" x14ac:dyDescent="0.2">
      <c r="R186" s="46"/>
      <c r="S186" s="41"/>
      <c r="T186" s="101"/>
      <c r="U186" s="101"/>
      <c r="V186" s="101"/>
      <c r="W186" s="101"/>
      <c r="X186" s="101"/>
      <c r="Y186" s="101"/>
      <c r="Z186" s="101"/>
      <c r="AA186" s="101"/>
      <c r="AB186" s="101"/>
      <c r="AC186" s="101"/>
      <c r="AD186" s="101"/>
      <c r="AE186" s="101"/>
    </row>
    <row r="187" spans="18:31" s="35" customFormat="1" ht="15" hidden="1" customHeight="1" x14ac:dyDescent="0.2">
      <c r="R187" s="46"/>
      <c r="S187" s="41"/>
      <c r="T187" s="101"/>
      <c r="U187" s="101"/>
      <c r="V187" s="101"/>
      <c r="W187" s="101"/>
      <c r="X187" s="101"/>
      <c r="Y187" s="101"/>
      <c r="Z187" s="101"/>
      <c r="AA187" s="101"/>
      <c r="AB187" s="101"/>
      <c r="AC187" s="101"/>
      <c r="AD187" s="101"/>
      <c r="AE187" s="101"/>
    </row>
    <row r="188" spans="18:31" s="35" customFormat="1" ht="15" hidden="1" customHeight="1" x14ac:dyDescent="0.2">
      <c r="R188" s="46"/>
      <c r="S188" s="41"/>
      <c r="T188" s="101"/>
      <c r="U188" s="101"/>
      <c r="V188" s="101"/>
      <c r="W188" s="101"/>
      <c r="X188" s="101"/>
      <c r="Y188" s="101"/>
      <c r="Z188" s="101"/>
      <c r="AA188" s="101"/>
      <c r="AB188" s="101"/>
      <c r="AC188" s="101"/>
      <c r="AD188" s="101"/>
      <c r="AE188" s="101"/>
    </row>
    <row r="189" spans="18:31" s="35" customFormat="1" ht="14.25" hidden="1" customHeight="1" x14ac:dyDescent="0.2"/>
    <row r="190" spans="18:31" s="35" customFormat="1" ht="14.25" hidden="1" customHeight="1" x14ac:dyDescent="0.2"/>
    <row r="191" spans="18:31" s="35" customFormat="1" ht="14.25" hidden="1" customHeight="1" x14ac:dyDescent="0.2"/>
    <row r="192" spans="18:31" s="35" customFormat="1" ht="14.25" hidden="1" customHeight="1" x14ac:dyDescent="0.2"/>
    <row r="193" spans="18:31" s="35" customFormat="1" ht="14.25" hidden="1" customHeight="1" x14ac:dyDescent="0.2"/>
    <row r="194" spans="18:31" s="35" customFormat="1" ht="14.25" hidden="1" customHeight="1" x14ac:dyDescent="0.2"/>
    <row r="195" spans="18:31" s="35" customFormat="1" ht="14.25" hidden="1" customHeight="1" x14ac:dyDescent="0.2"/>
    <row r="196" spans="18:31" s="35" customFormat="1" ht="14.25" hidden="1" customHeight="1" x14ac:dyDescent="0.2"/>
    <row r="197" spans="18:31" s="35" customFormat="1" ht="14.25" hidden="1" customHeight="1" x14ac:dyDescent="0.2"/>
    <row r="198" spans="18:31" s="35" customFormat="1" ht="14.25" hidden="1" customHeight="1" x14ac:dyDescent="0.2"/>
    <row r="199" spans="18:31" s="35" customFormat="1" ht="15" hidden="1" customHeight="1" x14ac:dyDescent="0.2">
      <c r="R199" s="45"/>
      <c r="S199" s="45"/>
      <c r="T199" s="45"/>
      <c r="U199" s="45"/>
      <c r="V199" s="45"/>
      <c r="W199" s="45"/>
      <c r="X199" s="45"/>
      <c r="Y199" s="45"/>
      <c r="Z199" s="45"/>
      <c r="AA199" s="45"/>
      <c r="AB199" s="45"/>
      <c r="AC199" s="45"/>
      <c r="AD199" s="45"/>
      <c r="AE199" s="45"/>
    </row>
    <row r="200" spans="18:31" s="35" customFormat="1" ht="15" hidden="1" customHeight="1" x14ac:dyDescent="0.2">
      <c r="R200" s="46"/>
      <c r="S200" s="41"/>
      <c r="T200" s="101"/>
      <c r="U200" s="101"/>
      <c r="V200" s="101"/>
      <c r="W200" s="101"/>
      <c r="X200" s="101"/>
      <c r="Y200" s="101"/>
      <c r="Z200" s="101"/>
      <c r="AA200" s="101"/>
      <c r="AB200" s="101"/>
      <c r="AC200" s="101"/>
      <c r="AD200" s="101"/>
      <c r="AE200" s="101"/>
    </row>
    <row r="201" spans="18:31" s="35" customFormat="1" ht="15" hidden="1" customHeight="1" x14ac:dyDescent="0.2">
      <c r="R201" s="46"/>
      <c r="S201" s="41"/>
      <c r="T201" s="101"/>
      <c r="U201" s="101"/>
      <c r="V201" s="101"/>
      <c r="W201" s="101"/>
      <c r="X201" s="101"/>
      <c r="Y201" s="101"/>
      <c r="Z201" s="101"/>
      <c r="AA201" s="101"/>
      <c r="AB201" s="101"/>
      <c r="AC201" s="101"/>
      <c r="AD201" s="101"/>
      <c r="AE201" s="101"/>
    </row>
    <row r="202" spans="18:31" s="35" customFormat="1" ht="15" hidden="1" customHeight="1" x14ac:dyDescent="0.2">
      <c r="R202" s="46"/>
      <c r="S202" s="41"/>
      <c r="T202" s="101"/>
      <c r="U202" s="101"/>
      <c r="V202" s="101"/>
      <c r="W202" s="101"/>
      <c r="X202" s="101"/>
      <c r="Y202" s="101"/>
      <c r="Z202" s="101"/>
      <c r="AA202" s="101"/>
      <c r="AB202" s="101"/>
      <c r="AC202" s="101"/>
      <c r="AD202" s="101"/>
      <c r="AE202" s="101"/>
    </row>
    <row r="203" spans="18:31" s="35" customFormat="1" ht="15" hidden="1" customHeight="1" x14ac:dyDescent="0.2">
      <c r="R203" s="46"/>
      <c r="S203" s="41"/>
      <c r="T203" s="101"/>
      <c r="U203" s="101"/>
      <c r="V203" s="101"/>
      <c r="W203" s="101"/>
      <c r="X203" s="101"/>
      <c r="Y203" s="101"/>
      <c r="Z203" s="101"/>
      <c r="AA203" s="101"/>
      <c r="AB203" s="101"/>
      <c r="AC203" s="101"/>
      <c r="AD203" s="101"/>
      <c r="AE203" s="101"/>
    </row>
    <row r="204" spans="18:31" s="35" customFormat="1" ht="15" hidden="1" customHeight="1" x14ac:dyDescent="0.2">
      <c r="R204" s="46"/>
      <c r="S204" s="41"/>
      <c r="T204" s="101"/>
      <c r="U204" s="101"/>
      <c r="V204" s="101"/>
      <c r="W204" s="101"/>
      <c r="X204" s="101"/>
      <c r="Y204" s="101"/>
      <c r="Z204" s="101"/>
      <c r="AA204" s="101"/>
      <c r="AB204" s="101"/>
      <c r="AC204" s="101"/>
      <c r="AD204" s="101"/>
      <c r="AE204" s="101"/>
    </row>
    <row r="205" spans="18:31" s="35" customFormat="1" ht="15" hidden="1" customHeight="1" x14ac:dyDescent="0.2">
      <c r="R205" s="46"/>
      <c r="S205" s="41"/>
      <c r="T205" s="101"/>
      <c r="U205" s="101"/>
      <c r="V205" s="101"/>
      <c r="W205" s="101"/>
      <c r="X205" s="101"/>
      <c r="Y205" s="101"/>
      <c r="Z205" s="101"/>
      <c r="AA205" s="101"/>
      <c r="AB205" s="101"/>
      <c r="AC205" s="101"/>
      <c r="AD205" s="101"/>
      <c r="AE205" s="101"/>
    </row>
    <row r="206" spans="18:31" s="35" customFormat="1" ht="15" hidden="1" customHeight="1" x14ac:dyDescent="0.2">
      <c r="R206" s="46"/>
      <c r="S206" s="41"/>
      <c r="T206" s="101"/>
      <c r="U206" s="101"/>
      <c r="V206" s="101"/>
      <c r="W206" s="101"/>
      <c r="X206" s="101"/>
      <c r="Y206" s="101"/>
      <c r="Z206" s="101"/>
      <c r="AA206" s="101"/>
      <c r="AB206" s="101"/>
      <c r="AC206" s="101"/>
      <c r="AD206" s="101"/>
      <c r="AE206" s="101"/>
    </row>
    <row r="207" spans="18:31" s="35" customFormat="1" ht="15" hidden="1" customHeight="1" x14ac:dyDescent="0.2">
      <c r="R207" s="46"/>
      <c r="S207" s="41"/>
      <c r="T207" s="101"/>
      <c r="U207" s="101"/>
      <c r="V207" s="101"/>
      <c r="W207" s="101"/>
      <c r="X207" s="101"/>
      <c r="Y207" s="101"/>
      <c r="Z207" s="101"/>
      <c r="AA207" s="101"/>
      <c r="AB207" s="101"/>
      <c r="AC207" s="101"/>
      <c r="AD207" s="101"/>
      <c r="AE207" s="101"/>
    </row>
    <row r="208" spans="18:31" s="35" customFormat="1" ht="15" hidden="1" customHeight="1" x14ac:dyDescent="0.2">
      <c r="R208" s="46"/>
      <c r="S208" s="41"/>
      <c r="T208" s="101"/>
      <c r="U208" s="101"/>
      <c r="V208" s="101"/>
      <c r="W208" s="101"/>
      <c r="X208" s="101"/>
      <c r="Y208" s="101"/>
      <c r="Z208" s="101"/>
      <c r="AA208" s="101"/>
      <c r="AB208" s="101"/>
      <c r="AC208" s="101"/>
      <c r="AD208" s="101"/>
      <c r="AE208" s="101"/>
    </row>
    <row r="209" spans="18:31" s="35" customFormat="1" ht="15" hidden="1" customHeight="1" x14ac:dyDescent="0.2">
      <c r="R209" s="46"/>
      <c r="S209" s="41"/>
      <c r="T209" s="101"/>
      <c r="U209" s="101"/>
      <c r="V209" s="101"/>
      <c r="W209" s="101"/>
      <c r="X209" s="101"/>
      <c r="Y209" s="101"/>
      <c r="Z209" s="101"/>
      <c r="AA209" s="101"/>
      <c r="AB209" s="101"/>
      <c r="AC209" s="101"/>
      <c r="AD209" s="101"/>
      <c r="AE209" s="101"/>
    </row>
    <row r="210" spans="18:31" s="35" customFormat="1" ht="15" hidden="1" customHeight="1" x14ac:dyDescent="0.2">
      <c r="R210" s="46"/>
      <c r="S210" s="41"/>
      <c r="T210" s="101"/>
      <c r="U210" s="101"/>
      <c r="V210" s="101"/>
      <c r="W210" s="101"/>
      <c r="X210" s="101"/>
      <c r="Y210" s="101"/>
      <c r="Z210" s="101"/>
      <c r="AA210" s="101"/>
      <c r="AB210" s="101"/>
      <c r="AC210" s="101"/>
      <c r="AD210" s="101"/>
      <c r="AE210" s="101"/>
    </row>
    <row r="211" spans="18:31" s="35" customFormat="1" ht="15" hidden="1" customHeight="1" x14ac:dyDescent="0.2">
      <c r="R211" s="46"/>
      <c r="S211" s="41"/>
      <c r="T211" s="101"/>
      <c r="U211" s="101"/>
      <c r="V211" s="101"/>
      <c r="W211" s="101"/>
      <c r="X211" s="101"/>
      <c r="Y211" s="101"/>
      <c r="Z211" s="101"/>
      <c r="AA211" s="101"/>
      <c r="AB211" s="101"/>
      <c r="AC211" s="101"/>
      <c r="AD211" s="101"/>
      <c r="AE211" s="101"/>
    </row>
    <row r="212" spans="18:31" s="35" customFormat="1" ht="15" hidden="1" customHeight="1" x14ac:dyDescent="0.2">
      <c r="R212" s="46"/>
      <c r="S212" s="41"/>
      <c r="T212" s="101"/>
      <c r="U212" s="101"/>
      <c r="V212" s="101"/>
      <c r="W212" s="101"/>
      <c r="X212" s="101"/>
      <c r="Y212" s="101"/>
      <c r="Z212" s="101"/>
      <c r="AA212" s="101"/>
      <c r="AB212" s="101"/>
      <c r="AC212" s="101"/>
      <c r="AD212" s="101"/>
      <c r="AE212" s="101"/>
    </row>
    <row r="213" spans="18:31" s="35" customFormat="1" ht="15" hidden="1" customHeight="1" x14ac:dyDescent="0.2">
      <c r="R213" s="46"/>
      <c r="S213" s="41"/>
      <c r="T213" s="101"/>
      <c r="U213" s="101"/>
      <c r="V213" s="101"/>
      <c r="W213" s="101"/>
      <c r="X213" s="101"/>
      <c r="Y213" s="101"/>
      <c r="Z213" s="101"/>
      <c r="AA213" s="101"/>
      <c r="AB213" s="101"/>
      <c r="AC213" s="101"/>
      <c r="AD213" s="101"/>
      <c r="AE213" s="101"/>
    </row>
    <row r="214" spans="18:31" s="35" customFormat="1" ht="15" hidden="1" customHeight="1" x14ac:dyDescent="0.2">
      <c r="R214" s="46"/>
      <c r="S214" s="41"/>
      <c r="T214" s="101"/>
      <c r="U214" s="101"/>
      <c r="V214" s="101"/>
      <c r="W214" s="101"/>
      <c r="X214" s="101"/>
      <c r="Y214" s="101"/>
      <c r="Z214" s="101"/>
      <c r="AA214" s="101"/>
      <c r="AB214" s="101"/>
      <c r="AC214" s="101"/>
      <c r="AD214" s="101"/>
      <c r="AE214" s="101"/>
    </row>
    <row r="215" spans="18:31" s="35" customFormat="1" ht="15" hidden="1" customHeight="1" x14ac:dyDescent="0.2">
      <c r="R215" s="46"/>
      <c r="S215" s="41"/>
      <c r="T215" s="101"/>
      <c r="U215" s="101"/>
      <c r="V215" s="101"/>
      <c r="W215" s="101"/>
      <c r="X215" s="101"/>
      <c r="Y215" s="101"/>
      <c r="Z215" s="101"/>
      <c r="AA215" s="101"/>
      <c r="AB215" s="101"/>
      <c r="AC215" s="101"/>
      <c r="AD215" s="101"/>
      <c r="AE215" s="101"/>
    </row>
    <row r="216" spans="18:31" s="35" customFormat="1" ht="15" hidden="1" customHeight="1" x14ac:dyDescent="0.2">
      <c r="R216" s="46"/>
      <c r="S216" s="41"/>
      <c r="T216" s="101"/>
      <c r="U216" s="101"/>
      <c r="V216" s="101"/>
      <c r="W216" s="101"/>
      <c r="X216" s="101"/>
      <c r="Y216" s="101"/>
      <c r="Z216" s="101"/>
      <c r="AA216" s="101"/>
      <c r="AB216" s="101"/>
      <c r="AC216" s="101"/>
      <c r="AD216" s="101"/>
      <c r="AE216" s="101"/>
    </row>
    <row r="217" spans="18:31" s="35" customFormat="1" ht="15" hidden="1" customHeight="1" x14ac:dyDescent="0.2">
      <c r="R217" s="46"/>
      <c r="S217" s="41"/>
      <c r="T217" s="101"/>
      <c r="U217" s="101"/>
      <c r="V217" s="101"/>
      <c r="W217" s="101"/>
      <c r="X217" s="101"/>
      <c r="Y217" s="101"/>
      <c r="Z217" s="101"/>
      <c r="AA217" s="101"/>
      <c r="AB217" s="101"/>
      <c r="AC217" s="101"/>
      <c r="AD217" s="101"/>
      <c r="AE217" s="101"/>
    </row>
    <row r="218" spans="18:31" s="35" customFormat="1" ht="15" hidden="1" customHeight="1" x14ac:dyDescent="0.2">
      <c r="R218" s="46"/>
      <c r="S218" s="41"/>
      <c r="T218" s="101"/>
      <c r="U218" s="101"/>
      <c r="V218" s="101"/>
      <c r="W218" s="101"/>
      <c r="X218" s="101"/>
      <c r="Y218" s="101"/>
      <c r="Z218" s="101"/>
      <c r="AA218" s="101"/>
      <c r="AB218" s="101"/>
      <c r="AC218" s="101"/>
      <c r="AD218" s="101"/>
      <c r="AE218" s="101"/>
    </row>
    <row r="219" spans="18:31" s="35" customFormat="1" ht="15" hidden="1" customHeight="1" x14ac:dyDescent="0.2">
      <c r="R219" s="46"/>
      <c r="S219" s="41"/>
      <c r="T219" s="101"/>
      <c r="U219" s="101"/>
      <c r="V219" s="101"/>
      <c r="W219" s="101"/>
      <c r="X219" s="101"/>
      <c r="Y219" s="101"/>
      <c r="Z219" s="101"/>
      <c r="AA219" s="101"/>
      <c r="AB219" s="101"/>
      <c r="AC219" s="101"/>
      <c r="AD219" s="101"/>
      <c r="AE219" s="101"/>
    </row>
    <row r="220" spans="18:31" s="35" customFormat="1" ht="15" hidden="1" customHeight="1" x14ac:dyDescent="0.2">
      <c r="R220" s="46"/>
      <c r="S220" s="41"/>
      <c r="T220" s="101"/>
      <c r="U220" s="101"/>
      <c r="V220" s="101"/>
      <c r="W220" s="101"/>
      <c r="X220" s="101"/>
      <c r="Y220" s="101"/>
      <c r="Z220" s="101"/>
      <c r="AA220" s="101"/>
      <c r="AB220" s="101"/>
      <c r="AC220" s="101"/>
      <c r="AD220" s="101"/>
      <c r="AE220" s="101"/>
    </row>
    <row r="221" spans="18:31" s="35" customFormat="1" ht="15" hidden="1" customHeight="1" x14ac:dyDescent="0.2">
      <c r="R221" s="46"/>
      <c r="S221" s="41"/>
      <c r="T221" s="101"/>
      <c r="U221" s="101"/>
      <c r="V221" s="101"/>
      <c r="W221" s="101"/>
      <c r="X221" s="101"/>
      <c r="Y221" s="101"/>
      <c r="Z221" s="101"/>
      <c r="AA221" s="101"/>
      <c r="AB221" s="101"/>
      <c r="AC221" s="101"/>
      <c r="AD221" s="101"/>
      <c r="AE221" s="101"/>
    </row>
    <row r="222" spans="18:31" s="35" customFormat="1" ht="15" hidden="1" customHeight="1" x14ac:dyDescent="0.2">
      <c r="R222" s="46"/>
      <c r="S222" s="41"/>
      <c r="T222" s="101"/>
      <c r="U222" s="101"/>
      <c r="V222" s="101"/>
      <c r="W222" s="101"/>
      <c r="X222" s="101"/>
      <c r="Y222" s="101"/>
      <c r="Z222" s="101"/>
      <c r="AA222" s="101"/>
      <c r="AB222" s="101"/>
      <c r="AC222" s="101"/>
      <c r="AD222" s="101"/>
      <c r="AE222" s="101"/>
    </row>
    <row r="223" spans="18:31" s="35" customFormat="1" ht="15" hidden="1" customHeight="1" x14ac:dyDescent="0.2">
      <c r="R223" s="46"/>
      <c r="S223" s="41"/>
      <c r="T223" s="101"/>
      <c r="U223" s="101"/>
      <c r="V223" s="101"/>
      <c r="W223" s="101"/>
      <c r="X223" s="101"/>
      <c r="Y223" s="101"/>
      <c r="Z223" s="101"/>
      <c r="AA223" s="101"/>
      <c r="AB223" s="101"/>
      <c r="AC223" s="101"/>
      <c r="AD223" s="101"/>
      <c r="AE223" s="101"/>
    </row>
    <row r="224" spans="18:31" s="35" customFormat="1" ht="15" hidden="1" customHeight="1" x14ac:dyDescent="0.2">
      <c r="R224" s="46"/>
      <c r="S224" s="41"/>
      <c r="T224" s="101"/>
      <c r="U224" s="101"/>
      <c r="V224" s="101"/>
      <c r="W224" s="101"/>
      <c r="X224" s="101"/>
      <c r="Y224" s="101"/>
      <c r="Z224" s="101"/>
      <c r="AA224" s="101"/>
      <c r="AB224" s="101"/>
      <c r="AC224" s="101"/>
      <c r="AD224" s="101"/>
      <c r="AE224" s="101"/>
    </row>
    <row r="225" spans="18:31" s="35" customFormat="1" ht="15" hidden="1" customHeight="1" x14ac:dyDescent="0.2">
      <c r="R225" s="46"/>
      <c r="S225" s="41"/>
      <c r="T225" s="101"/>
      <c r="U225" s="101"/>
      <c r="V225" s="101"/>
      <c r="W225" s="101"/>
      <c r="X225" s="101"/>
      <c r="Y225" s="101"/>
      <c r="Z225" s="101"/>
      <c r="AA225" s="101"/>
      <c r="AB225" s="101"/>
      <c r="AC225" s="101"/>
      <c r="AD225" s="101"/>
      <c r="AE225" s="101"/>
    </row>
    <row r="226" spans="18:31" s="35" customFormat="1" ht="15" hidden="1" customHeight="1" x14ac:dyDescent="0.2">
      <c r="R226" s="46"/>
      <c r="S226" s="41"/>
      <c r="T226" s="101"/>
      <c r="U226" s="101"/>
      <c r="V226" s="101"/>
      <c r="W226" s="101"/>
      <c r="X226" s="101"/>
      <c r="Y226" s="101"/>
      <c r="Z226" s="101"/>
      <c r="AA226" s="101"/>
      <c r="AB226" s="101"/>
      <c r="AC226" s="101"/>
      <c r="AD226" s="101"/>
      <c r="AE226" s="101"/>
    </row>
    <row r="227" spans="18:31" s="35" customFormat="1" ht="15" hidden="1" customHeight="1" x14ac:dyDescent="0.2">
      <c r="R227" s="46"/>
      <c r="S227" s="41"/>
      <c r="T227" s="101"/>
      <c r="U227" s="101"/>
      <c r="V227" s="101"/>
      <c r="W227" s="101"/>
      <c r="X227" s="101"/>
      <c r="Y227" s="101"/>
      <c r="Z227" s="101"/>
      <c r="AA227" s="101"/>
      <c r="AB227" s="101"/>
      <c r="AC227" s="101"/>
      <c r="AD227" s="101"/>
      <c r="AE227" s="101"/>
    </row>
    <row r="228" spans="18:31" s="35" customFormat="1" ht="15" hidden="1" customHeight="1" x14ac:dyDescent="0.2">
      <c r="R228" s="46"/>
      <c r="S228" s="41"/>
      <c r="T228" s="101"/>
      <c r="U228" s="101"/>
      <c r="V228" s="101"/>
      <c r="W228" s="101"/>
      <c r="X228" s="101"/>
      <c r="Y228" s="101"/>
      <c r="Z228" s="101"/>
      <c r="AA228" s="101"/>
      <c r="AB228" s="101"/>
      <c r="AC228" s="101"/>
      <c r="AD228" s="101"/>
      <c r="AE228" s="101"/>
    </row>
    <row r="229" spans="18:31" s="35" customFormat="1" ht="15" hidden="1" customHeight="1" x14ac:dyDescent="0.2">
      <c r="R229" s="46"/>
      <c r="S229" s="41"/>
      <c r="T229" s="101"/>
      <c r="U229" s="101"/>
      <c r="V229" s="101"/>
      <c r="W229" s="101"/>
      <c r="X229" s="101"/>
      <c r="Y229" s="101"/>
      <c r="Z229" s="101"/>
      <c r="AA229" s="101"/>
      <c r="AB229" s="101"/>
      <c r="AC229" s="101"/>
      <c r="AD229" s="101"/>
      <c r="AE229" s="101"/>
    </row>
    <row r="230" spans="18:31" s="35" customFormat="1" ht="15" hidden="1" customHeight="1" x14ac:dyDescent="0.2">
      <c r="R230" s="46"/>
      <c r="S230" s="41"/>
      <c r="T230" s="101"/>
      <c r="U230" s="101"/>
      <c r="V230" s="101"/>
      <c r="W230" s="101"/>
      <c r="X230" s="101"/>
      <c r="Y230" s="101"/>
      <c r="Z230" s="101"/>
      <c r="AA230" s="101"/>
      <c r="AB230" s="101"/>
      <c r="AC230" s="101"/>
      <c r="AD230" s="101"/>
      <c r="AE230" s="101"/>
    </row>
    <row r="231" spans="18:31" s="35" customFormat="1" ht="15" hidden="1" customHeight="1" x14ac:dyDescent="0.2">
      <c r="R231" s="46"/>
      <c r="S231" s="41"/>
      <c r="T231" s="101"/>
      <c r="U231" s="101"/>
      <c r="V231" s="101"/>
      <c r="W231" s="101"/>
      <c r="X231" s="101"/>
      <c r="Y231" s="101"/>
      <c r="Z231" s="101"/>
      <c r="AA231" s="101"/>
      <c r="AB231" s="101"/>
      <c r="AC231" s="101"/>
      <c r="AD231" s="101"/>
      <c r="AE231" s="101"/>
    </row>
    <row r="232" spans="18:31" s="35" customFormat="1" ht="15" hidden="1" customHeight="1" x14ac:dyDescent="0.2">
      <c r="R232" s="46"/>
      <c r="S232" s="41"/>
      <c r="T232" s="101"/>
      <c r="U232" s="101"/>
      <c r="V232" s="101"/>
      <c r="W232" s="101"/>
      <c r="X232" s="101"/>
      <c r="Y232" s="101"/>
      <c r="Z232" s="101"/>
      <c r="AA232" s="101"/>
      <c r="AB232" s="101"/>
      <c r="AC232" s="101"/>
      <c r="AD232" s="101"/>
      <c r="AE232" s="101"/>
    </row>
    <row r="233" spans="18:31" s="35" customFormat="1" ht="15" hidden="1" customHeight="1" x14ac:dyDescent="0.2">
      <c r="R233" s="46"/>
      <c r="S233" s="41"/>
      <c r="T233" s="101"/>
      <c r="U233" s="101"/>
      <c r="V233" s="101"/>
      <c r="W233" s="101"/>
      <c r="X233" s="101"/>
      <c r="Y233" s="101"/>
      <c r="Z233" s="101"/>
      <c r="AA233" s="101"/>
      <c r="AB233" s="101"/>
      <c r="AC233" s="101"/>
      <c r="AD233" s="101"/>
      <c r="AE233" s="101"/>
    </row>
    <row r="234" spans="18:31" s="35" customFormat="1" ht="15" hidden="1" customHeight="1" x14ac:dyDescent="0.2">
      <c r="R234" s="46"/>
      <c r="S234" s="41"/>
      <c r="T234" s="101"/>
      <c r="U234" s="101"/>
      <c r="V234" s="101"/>
      <c r="W234" s="101"/>
      <c r="X234" s="101"/>
      <c r="Y234" s="101"/>
      <c r="Z234" s="101"/>
      <c r="AA234" s="101"/>
      <c r="AB234" s="101"/>
      <c r="AC234" s="101"/>
      <c r="AD234" s="101"/>
      <c r="AE234" s="101"/>
    </row>
    <row r="235" spans="18:31" s="35" customFormat="1" ht="15" hidden="1" customHeight="1" x14ac:dyDescent="0.2">
      <c r="R235" s="46"/>
      <c r="S235" s="41"/>
      <c r="T235" s="101"/>
      <c r="U235" s="101"/>
      <c r="V235" s="101"/>
      <c r="W235" s="101"/>
      <c r="X235" s="101"/>
      <c r="Y235" s="101"/>
      <c r="Z235" s="101"/>
      <c r="AA235" s="101"/>
      <c r="AB235" s="101"/>
      <c r="AC235" s="101"/>
      <c r="AD235" s="101"/>
      <c r="AE235" s="101"/>
    </row>
    <row r="236" spans="18:31" s="35" customFormat="1" ht="15" hidden="1" customHeight="1" x14ac:dyDescent="0.2">
      <c r="R236" s="46"/>
      <c r="S236" s="41"/>
      <c r="T236" s="101"/>
      <c r="U236" s="101"/>
      <c r="V236" s="101"/>
      <c r="W236" s="101"/>
      <c r="X236" s="101"/>
      <c r="Y236" s="101"/>
      <c r="Z236" s="101"/>
      <c r="AA236" s="101"/>
      <c r="AB236" s="101"/>
      <c r="AC236" s="101"/>
      <c r="AD236" s="101"/>
      <c r="AE236" s="101"/>
    </row>
    <row r="237" spans="18:31" s="35" customFormat="1" ht="15" hidden="1" customHeight="1" x14ac:dyDescent="0.2">
      <c r="R237" s="46"/>
      <c r="S237" s="41"/>
      <c r="T237" s="101"/>
      <c r="U237" s="101"/>
      <c r="V237" s="101"/>
      <c r="W237" s="101"/>
      <c r="X237" s="101"/>
      <c r="Y237" s="101"/>
      <c r="Z237" s="101"/>
      <c r="AA237" s="101"/>
      <c r="AB237" s="101"/>
      <c r="AC237" s="101"/>
      <c r="AD237" s="101"/>
      <c r="AE237" s="101"/>
    </row>
    <row r="238" spans="18:31" s="35" customFormat="1" ht="15" hidden="1" customHeight="1" x14ac:dyDescent="0.2">
      <c r="R238" s="46"/>
      <c r="S238" s="41"/>
      <c r="T238" s="101"/>
      <c r="U238" s="101"/>
      <c r="V238" s="101"/>
      <c r="W238" s="101"/>
      <c r="X238" s="101"/>
      <c r="Y238" s="101"/>
      <c r="Z238" s="101"/>
      <c r="AA238" s="101"/>
      <c r="AB238" s="101"/>
      <c r="AC238" s="101"/>
      <c r="AD238" s="101"/>
      <c r="AE238" s="101"/>
    </row>
    <row r="239" spans="18:31" s="35" customFormat="1" ht="15" hidden="1" customHeight="1" x14ac:dyDescent="0.2">
      <c r="R239" s="46"/>
      <c r="S239" s="41"/>
      <c r="T239" s="101"/>
      <c r="U239" s="101"/>
      <c r="V239" s="101"/>
      <c r="W239" s="101"/>
      <c r="X239" s="101"/>
      <c r="Y239" s="101"/>
      <c r="Z239" s="101"/>
      <c r="AA239" s="101"/>
      <c r="AB239" s="101"/>
      <c r="AC239" s="101"/>
      <c r="AD239" s="101"/>
      <c r="AE239" s="101"/>
    </row>
    <row r="240" spans="18:31" s="35" customFormat="1" ht="15" hidden="1" customHeight="1" x14ac:dyDescent="0.2">
      <c r="R240" s="46"/>
      <c r="S240" s="41"/>
      <c r="T240" s="101"/>
      <c r="U240" s="101"/>
      <c r="V240" s="101"/>
      <c r="W240" s="101"/>
      <c r="X240" s="101"/>
      <c r="Y240" s="101"/>
      <c r="Z240" s="101"/>
      <c r="AA240" s="101"/>
      <c r="AB240" s="101"/>
      <c r="AC240" s="101"/>
      <c r="AD240" s="101"/>
      <c r="AE240" s="101"/>
    </row>
    <row r="241" spans="18:31" s="35" customFormat="1" ht="15" hidden="1" customHeight="1" x14ac:dyDescent="0.2">
      <c r="R241" s="46"/>
      <c r="S241" s="41"/>
      <c r="T241" s="101"/>
      <c r="U241" s="101"/>
      <c r="V241" s="101"/>
      <c r="W241" s="101"/>
      <c r="X241" s="101"/>
      <c r="Y241" s="101"/>
      <c r="Z241" s="101"/>
      <c r="AA241" s="101"/>
      <c r="AB241" s="101"/>
      <c r="AC241" s="101"/>
      <c r="AD241" s="101"/>
      <c r="AE241" s="101"/>
    </row>
    <row r="242" spans="18:31" s="35" customFormat="1" ht="15" hidden="1" customHeight="1" x14ac:dyDescent="0.2">
      <c r="R242" s="46"/>
      <c r="S242" s="41"/>
      <c r="T242" s="101"/>
      <c r="U242" s="101"/>
      <c r="V242" s="101"/>
      <c r="W242" s="101"/>
      <c r="X242" s="101"/>
      <c r="Y242" s="101"/>
      <c r="Z242" s="101"/>
      <c r="AA242" s="101"/>
      <c r="AB242" s="101"/>
      <c r="AC242" s="101"/>
      <c r="AD242" s="101"/>
      <c r="AE242" s="101"/>
    </row>
    <row r="243" spans="18:31" s="35" customFormat="1" ht="14.25" hidden="1" customHeight="1" x14ac:dyDescent="0.2"/>
    <row r="244" spans="18:31" s="35" customFormat="1" ht="14.25" hidden="1" customHeight="1" x14ac:dyDescent="0.2"/>
    <row r="245" spans="18:31" s="35" customFormat="1" ht="14.25" hidden="1" customHeight="1" x14ac:dyDescent="0.2"/>
    <row r="246" spans="18:31" s="35" customFormat="1" ht="14.25" hidden="1" customHeight="1" x14ac:dyDescent="0.2"/>
    <row r="247" spans="18:31" s="35" customFormat="1" ht="14.25" hidden="1" customHeight="1" x14ac:dyDescent="0.2"/>
    <row r="248" spans="18:31" s="35" customFormat="1" ht="14.25" hidden="1" customHeight="1" x14ac:dyDescent="0.2"/>
    <row r="249" spans="18:31" s="35" customFormat="1" ht="14.25" hidden="1" customHeight="1" x14ac:dyDescent="0.2"/>
    <row r="250" spans="18:31" s="35" customFormat="1" ht="14.25" hidden="1" customHeight="1" x14ac:dyDescent="0.2"/>
    <row r="251" spans="18:31" s="35" customFormat="1" ht="14.25" hidden="1" customHeight="1" x14ac:dyDescent="0.2"/>
    <row r="252" spans="18:31" s="35" customFormat="1" ht="14.25" hidden="1" customHeight="1" x14ac:dyDescent="0.2"/>
    <row r="253" spans="18:31" s="35" customFormat="1" ht="14.25" hidden="1" customHeight="1" x14ac:dyDescent="0.2"/>
    <row r="254" spans="18:31" s="35" customFormat="1" ht="14.25" hidden="1" customHeight="1" x14ac:dyDescent="0.2"/>
    <row r="255" spans="18:31" s="35" customFormat="1" ht="14.25" hidden="1" customHeight="1" x14ac:dyDescent="0.2"/>
    <row r="256" spans="18:31" s="35" customFormat="1" ht="14.25" hidden="1" customHeight="1" x14ac:dyDescent="0.2"/>
    <row r="257" s="35" customFormat="1" ht="14.25" hidden="1" customHeight="1" x14ac:dyDescent="0.2"/>
    <row r="258" s="35" customFormat="1" ht="14.25" hidden="1" customHeight="1" x14ac:dyDescent="0.2"/>
    <row r="259" s="35" customFormat="1" ht="14.25" hidden="1" customHeight="1" x14ac:dyDescent="0.2"/>
    <row r="260" s="35" customFormat="1" ht="14.25" hidden="1" customHeight="1" x14ac:dyDescent="0.2"/>
    <row r="261" s="35" customFormat="1" ht="14.25" hidden="1" customHeight="1" x14ac:dyDescent="0.2"/>
    <row r="262" s="35" customFormat="1" ht="14.25" hidden="1" customHeight="1" x14ac:dyDescent="0.2"/>
    <row r="263" s="35" customFormat="1" ht="14.25" hidden="1" customHeight="1" x14ac:dyDescent="0.2"/>
    <row r="264" s="35" customFormat="1" ht="14.25" hidden="1" customHeight="1" x14ac:dyDescent="0.2"/>
    <row r="265" s="35" customFormat="1" ht="14.25" hidden="1" customHeight="1" x14ac:dyDescent="0.2"/>
    <row r="266" s="35" customFormat="1" ht="14.25" hidden="1" customHeight="1" x14ac:dyDescent="0.2"/>
    <row r="267" s="35" customFormat="1" ht="14.25" hidden="1" customHeight="1" x14ac:dyDescent="0.2"/>
    <row r="268" s="35" customFormat="1" ht="14.25" hidden="1" customHeight="1" x14ac:dyDescent="0.2"/>
    <row r="269" s="35" customFormat="1" ht="14.25" hidden="1" customHeight="1" x14ac:dyDescent="0.2"/>
    <row r="270" s="35" customFormat="1" ht="14.25" hidden="1" customHeight="1" x14ac:dyDescent="0.2"/>
    <row r="271" s="35" customFormat="1" ht="14.25" hidden="1" customHeight="1" x14ac:dyDescent="0.2"/>
    <row r="272" s="35" customFormat="1" ht="14.25" hidden="1" customHeight="1" x14ac:dyDescent="0.2"/>
    <row r="273" s="35" customFormat="1" ht="14.25" hidden="1" customHeight="1" x14ac:dyDescent="0.2"/>
    <row r="274" s="97" customFormat="1" ht="14.25" hidden="1" customHeight="1" x14ac:dyDescent="0.2"/>
    <row r="275" s="97" customFormat="1" ht="14.25" hidden="1" customHeight="1" x14ac:dyDescent="0.2"/>
    <row r="276" s="97" customFormat="1" ht="14.25" hidden="1" customHeight="1" x14ac:dyDescent="0.2"/>
    <row r="277" s="97" customFormat="1" ht="14.25" hidden="1" customHeight="1" x14ac:dyDescent="0.2"/>
    <row r="278" s="97" customFormat="1" ht="14.25" hidden="1" customHeight="1" x14ac:dyDescent="0.2"/>
    <row r="279" s="97" customFormat="1" ht="14.25" hidden="1" customHeight="1" x14ac:dyDescent="0.2"/>
    <row r="280" s="97" customFormat="1" ht="14.25" hidden="1" customHeight="1" x14ac:dyDescent="0.2"/>
    <row r="281" s="97" customFormat="1" ht="14.25" hidden="1" customHeight="1" x14ac:dyDescent="0.2"/>
    <row r="282" s="97" customFormat="1" ht="14.25" hidden="1" customHeight="1" x14ac:dyDescent="0.2"/>
    <row r="283" s="97" customFormat="1" ht="14.25" hidden="1" customHeight="1" x14ac:dyDescent="0.2"/>
    <row r="284" s="97" customFormat="1" ht="14.25" hidden="1" customHeight="1" x14ac:dyDescent="0.2"/>
    <row r="285" s="97" customFormat="1" ht="14.25" hidden="1" customHeight="1" x14ac:dyDescent="0.2"/>
    <row r="286" s="97" customFormat="1" ht="14.25" hidden="1" customHeight="1" x14ac:dyDescent="0.2"/>
    <row r="287" s="97" customFormat="1" ht="14.25" hidden="1" customHeight="1" x14ac:dyDescent="0.2"/>
    <row r="288" s="97" customFormat="1" ht="14.25" hidden="1" customHeight="1" x14ac:dyDescent="0.2"/>
    <row r="289" s="97" customFormat="1" ht="14.25" hidden="1" customHeight="1" x14ac:dyDescent="0.2"/>
    <row r="290" s="97" customFormat="1" ht="14.25" hidden="1" customHeight="1" x14ac:dyDescent="0.2"/>
    <row r="291" s="97" customFormat="1" ht="14.25" hidden="1" customHeight="1" x14ac:dyDescent="0.2"/>
    <row r="292" s="97" customFormat="1" ht="14.25" hidden="1" customHeight="1" x14ac:dyDescent="0.2"/>
    <row r="293" s="97" customFormat="1" ht="14.25" hidden="1" customHeight="1" x14ac:dyDescent="0.2"/>
    <row r="294" s="97" customFormat="1" ht="14.25" hidden="1" customHeight="1" x14ac:dyDescent="0.2"/>
    <row r="295" s="97" customFormat="1" ht="14.25" hidden="1" customHeight="1" x14ac:dyDescent="0.2"/>
    <row r="296" s="97" customFormat="1" ht="14.25" hidden="1" customHeight="1" x14ac:dyDescent="0.2"/>
    <row r="297" s="97" customFormat="1" ht="14.25" hidden="1" customHeight="1" x14ac:dyDescent="0.2"/>
    <row r="298" s="97" customFormat="1" ht="14.25" hidden="1" customHeight="1" x14ac:dyDescent="0.2"/>
    <row r="299" s="97" customFormat="1" ht="14.25" hidden="1" customHeight="1" x14ac:dyDescent="0.2"/>
    <row r="300" s="97" customFormat="1" ht="14.25" hidden="1" customHeight="1" x14ac:dyDescent="0.2"/>
    <row r="301" s="97" customFormat="1" ht="14.25" hidden="1" customHeight="1" x14ac:dyDescent="0.2"/>
    <row r="302" s="97" customFormat="1" ht="14.25" hidden="1" customHeight="1" x14ac:dyDescent="0.2"/>
    <row r="303" s="97" customFormat="1" ht="14.25" hidden="1" customHeight="1" x14ac:dyDescent="0.2"/>
    <row r="304" s="97" customFormat="1" ht="14.25" hidden="1" customHeight="1" x14ac:dyDescent="0.2"/>
    <row r="305" s="97" customFormat="1" ht="14.25" hidden="1" customHeight="1" x14ac:dyDescent="0.2"/>
    <row r="306" s="97" customFormat="1" ht="14.25" hidden="1" customHeight="1" x14ac:dyDescent="0.2"/>
    <row r="307" s="97" customFormat="1" ht="14.25" hidden="1" customHeight="1" x14ac:dyDescent="0.2"/>
    <row r="308" s="97" customFormat="1" ht="14.25" hidden="1" customHeight="1" x14ac:dyDescent="0.2"/>
    <row r="309" s="97" customFormat="1" ht="14.25" hidden="1" customHeight="1" x14ac:dyDescent="0.2"/>
    <row r="310" s="97" customFormat="1" ht="14.25" hidden="1" customHeight="1" x14ac:dyDescent="0.2"/>
    <row r="311" s="97" customFormat="1" ht="14.25" hidden="1" customHeight="1" x14ac:dyDescent="0.2"/>
    <row r="312" s="97" customFormat="1" ht="14.25" hidden="1" customHeight="1" x14ac:dyDescent="0.2"/>
    <row r="313" s="97" customFormat="1" ht="14.25" hidden="1" customHeight="1" x14ac:dyDescent="0.2"/>
    <row r="314" s="97" customFormat="1" ht="14.25" hidden="1" customHeight="1" x14ac:dyDescent="0.2"/>
    <row r="315" s="97" customFormat="1" ht="14.25" hidden="1" customHeight="1" x14ac:dyDescent="0.2"/>
    <row r="316" s="97" customFormat="1" ht="14.25" hidden="1" customHeight="1" x14ac:dyDescent="0.2"/>
    <row r="317" s="97" customFormat="1" ht="14.25" hidden="1" customHeight="1" x14ac:dyDescent="0.2"/>
    <row r="318" s="97" customFormat="1" ht="14.25" hidden="1" customHeight="1" x14ac:dyDescent="0.2"/>
    <row r="319" s="97" customFormat="1" ht="14.25" hidden="1" customHeight="1" x14ac:dyDescent="0.2"/>
    <row r="320" s="97" customFormat="1" ht="14.25" hidden="1" customHeight="1" x14ac:dyDescent="0.2"/>
    <row r="321" s="97" customFormat="1" ht="14.25" hidden="1" customHeight="1" x14ac:dyDescent="0.2"/>
    <row r="322" s="97" customFormat="1" ht="14.25" hidden="1" customHeight="1" x14ac:dyDescent="0.2"/>
    <row r="323" s="97" customFormat="1" ht="14.25" hidden="1" customHeight="1" x14ac:dyDescent="0.2"/>
    <row r="324" s="97" customFormat="1" ht="14.25" hidden="1" customHeight="1" x14ac:dyDescent="0.2"/>
    <row r="325" s="97" customFormat="1" ht="14.25" hidden="1" customHeight="1" x14ac:dyDescent="0.2"/>
    <row r="326" s="97" customFormat="1" ht="14.25" hidden="1" customHeight="1" x14ac:dyDescent="0.2"/>
    <row r="327" s="97" customFormat="1" ht="14.25" hidden="1" customHeight="1" x14ac:dyDescent="0.2"/>
    <row r="328" s="97" customFormat="1" ht="14.25" hidden="1" customHeight="1" x14ac:dyDescent="0.2"/>
    <row r="329" s="97" customFormat="1" ht="14.25" hidden="1" customHeight="1" x14ac:dyDescent="0.2"/>
    <row r="330" s="97" customFormat="1" ht="14.25" hidden="1" customHeight="1" x14ac:dyDescent="0.2"/>
    <row r="331" s="97" customFormat="1" ht="14.25" hidden="1" customHeight="1" x14ac:dyDescent="0.2"/>
    <row r="332" s="97" customFormat="1" ht="14.25" hidden="1" customHeight="1" x14ac:dyDescent="0.2"/>
    <row r="333" s="97" customFormat="1" ht="14.25" hidden="1" customHeight="1" x14ac:dyDescent="0.2"/>
    <row r="334" s="97" customFormat="1" ht="14.25" hidden="1" customHeight="1" x14ac:dyDescent="0.2"/>
    <row r="335" s="97" customFormat="1" ht="14.25" hidden="1" customHeight="1" x14ac:dyDescent="0.2"/>
    <row r="336" s="97" customFormat="1" ht="14.25" hidden="1" customHeight="1" x14ac:dyDescent="0.2"/>
    <row r="337" s="97" customFormat="1" ht="14.25" hidden="1" customHeight="1" x14ac:dyDescent="0.2"/>
    <row r="338" s="97" customFormat="1" ht="14.25" hidden="1" customHeight="1" x14ac:dyDescent="0.2"/>
    <row r="339" s="97" customFormat="1" ht="14.25" hidden="1" customHeight="1" x14ac:dyDescent="0.2"/>
    <row r="340" s="97" customFormat="1" ht="14.25" hidden="1" customHeight="1" x14ac:dyDescent="0.2"/>
    <row r="341" s="97" customFormat="1" ht="14.25" hidden="1" customHeight="1" x14ac:dyDescent="0.2"/>
    <row r="342" s="97" customFormat="1" ht="14.25" hidden="1" customHeight="1" x14ac:dyDescent="0.2"/>
    <row r="343" s="97" customFormat="1" ht="14.25" hidden="1" customHeight="1" x14ac:dyDescent="0.2"/>
    <row r="344" s="97" customFormat="1" ht="14.25" hidden="1" customHeight="1" x14ac:dyDescent="0.2"/>
    <row r="345" s="97" customFormat="1" ht="14.25" hidden="1" customHeight="1" x14ac:dyDescent="0.2"/>
    <row r="346" s="97" customFormat="1" ht="14.25" hidden="1" customHeight="1" x14ac:dyDescent="0.2"/>
    <row r="347" s="97" customFormat="1" ht="14.25" hidden="1" customHeight="1" x14ac:dyDescent="0.2"/>
    <row r="348" s="97" customFormat="1" ht="14.25" hidden="1" customHeight="1" x14ac:dyDescent="0.2"/>
    <row r="349" s="97" customFormat="1" ht="14.25" hidden="1" customHeight="1" x14ac:dyDescent="0.2"/>
    <row r="350" s="97" customFormat="1" ht="14.25" hidden="1" customHeight="1" x14ac:dyDescent="0.2"/>
    <row r="351" s="97" customFormat="1" ht="14.25" hidden="1" customHeight="1" x14ac:dyDescent="0.2"/>
    <row r="352" s="97" customFormat="1" ht="14.25" hidden="1" customHeight="1" x14ac:dyDescent="0.2"/>
    <row r="353" s="97" customFormat="1" ht="14.25" hidden="1" customHeight="1" x14ac:dyDescent="0.2"/>
    <row r="354" s="97" customFormat="1" ht="14.25" hidden="1" customHeight="1" x14ac:dyDescent="0.2"/>
    <row r="355" s="97" customFormat="1" ht="14.25" hidden="1" customHeight="1" x14ac:dyDescent="0.2"/>
    <row r="356" s="97" customFormat="1" ht="14.25" hidden="1" customHeight="1" x14ac:dyDescent="0.2"/>
    <row r="357" s="97" customFormat="1" ht="14.25" hidden="1" customHeight="1" x14ac:dyDescent="0.2"/>
    <row r="358" s="97" customFormat="1" ht="14.25" hidden="1" customHeight="1" x14ac:dyDescent="0.2"/>
    <row r="359" s="97" customFormat="1" ht="14.25" hidden="1" customHeight="1" x14ac:dyDescent="0.2"/>
    <row r="360" s="97" customFormat="1" ht="14.25" hidden="1" customHeight="1" x14ac:dyDescent="0.2"/>
    <row r="361" s="97" customFormat="1" ht="14.25" hidden="1" customHeight="1" x14ac:dyDescent="0.2"/>
    <row r="362" s="97" customFormat="1" ht="14.25" hidden="1" customHeight="1" x14ac:dyDescent="0.2"/>
    <row r="363" s="97" customFormat="1" ht="14.25" hidden="1" customHeight="1" x14ac:dyDescent="0.2"/>
    <row r="364" s="97" customFormat="1" ht="14.25" hidden="1" customHeight="1" x14ac:dyDescent="0.2"/>
    <row r="365" s="97" customFormat="1" ht="14.25" hidden="1" customHeight="1" x14ac:dyDescent="0.2"/>
    <row r="366" s="97" customFormat="1" ht="14.25" hidden="1" customHeight="1" x14ac:dyDescent="0.2"/>
    <row r="367" s="97" customFormat="1" ht="14.25" hidden="1" customHeight="1" x14ac:dyDescent="0.2"/>
    <row r="368" s="97" customFormat="1" ht="14.25" hidden="1" customHeight="1" x14ac:dyDescent="0.2"/>
    <row r="369" s="97" customFormat="1" ht="14.25" hidden="1" customHeight="1" x14ac:dyDescent="0.2"/>
    <row r="370" s="97" customFormat="1" ht="14.25" hidden="1" customHeight="1" x14ac:dyDescent="0.2"/>
    <row r="371" s="97" customFormat="1" ht="14.25" hidden="1" customHeight="1" x14ac:dyDescent="0.2"/>
    <row r="372" s="97" customFormat="1" ht="14.25" hidden="1" customHeight="1" x14ac:dyDescent="0.2"/>
    <row r="373" s="97" customFormat="1" ht="14.25" hidden="1" customHeight="1" x14ac:dyDescent="0.2"/>
    <row r="374" s="97" customFormat="1" ht="14.25" hidden="1" customHeight="1" x14ac:dyDescent="0.2"/>
    <row r="375" s="97" customFormat="1" ht="14.25" hidden="1" customHeight="1" x14ac:dyDescent="0.2"/>
  </sheetData>
  <sheetProtection password="DFDE" sheet="1" objects="1" scenarios="1" selectLockedCells="1"/>
  <dataValidations count="3">
    <dataValidation type="list" allowBlank="1" showInputMessage="1" showErrorMessage="1" sqref="M6">
      <formula1>$T$120:$T$131</formula1>
    </dataValidation>
    <dataValidation type="list" allowBlank="1" showInputMessage="1" showErrorMessage="1" sqref="F6">
      <formula1>$R$119:$R$120</formula1>
    </dataValidation>
    <dataValidation type="list" allowBlank="1" showInputMessage="1" showErrorMessage="1" sqref="U65 D5 U139 U199">
      <formula1>$U$119:$U$120</formula1>
    </dataValidation>
  </dataValidation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IV319"/>
  <sheetViews>
    <sheetView workbookViewId="0">
      <selection sqref="A1:XFD1048576"/>
    </sheetView>
  </sheetViews>
  <sheetFormatPr defaultRowHeight="14.25" x14ac:dyDescent="0.2"/>
  <cols>
    <col min="1" max="1" width="15" style="4" customWidth="1"/>
    <col min="2" max="3" width="12.5703125" style="4" customWidth="1"/>
    <col min="4" max="4" width="11.7109375" style="4" bestFit="1" customWidth="1"/>
    <col min="5" max="5" width="8.140625" style="4" customWidth="1"/>
    <col min="6" max="6" width="12.85546875" style="4" customWidth="1"/>
    <col min="7" max="8" width="10.42578125" style="4" bestFit="1" customWidth="1"/>
    <col min="9" max="9" width="15.28515625" style="4" customWidth="1"/>
    <col min="10" max="10" width="10.85546875" style="4" customWidth="1"/>
    <col min="11" max="14" width="10.42578125" style="4" bestFit="1" customWidth="1"/>
    <col min="15" max="15" width="18.42578125" style="4" customWidth="1"/>
    <col min="16" max="16" width="9.140625" style="4"/>
    <col min="17" max="17" width="9.28515625" style="4" bestFit="1" customWidth="1"/>
    <col min="18" max="18" width="9" style="4" bestFit="1" customWidth="1"/>
    <col min="19" max="31" width="12.140625" style="4" bestFit="1" customWidth="1"/>
    <col min="32" max="16384" width="9.140625" style="4"/>
  </cols>
  <sheetData>
    <row r="1" spans="1:17" ht="15" customHeight="1" x14ac:dyDescent="0.2">
      <c r="A1" s="288"/>
      <c r="B1" s="289"/>
      <c r="C1" s="289"/>
      <c r="D1" s="289"/>
      <c r="E1" s="289"/>
      <c r="F1" s="289"/>
      <c r="G1" s="289"/>
      <c r="H1" s="289"/>
      <c r="I1" s="289"/>
      <c r="J1" s="289"/>
      <c r="K1" s="289"/>
      <c r="L1" s="289"/>
      <c r="M1" s="289"/>
      <c r="N1" s="290"/>
    </row>
    <row r="2" spans="1:17" ht="14.25" customHeight="1" x14ac:dyDescent="0.2">
      <c r="A2" s="291"/>
      <c r="B2" s="292"/>
      <c r="C2" s="292"/>
      <c r="D2" s="292"/>
      <c r="E2" s="292"/>
      <c r="F2" s="292"/>
      <c r="G2" s="292"/>
      <c r="H2" s="292"/>
      <c r="I2" s="292"/>
      <c r="J2" s="292"/>
      <c r="K2" s="292"/>
      <c r="L2" s="292"/>
      <c r="M2" s="292"/>
      <c r="N2" s="293"/>
    </row>
    <row r="3" spans="1:17" ht="14.25" customHeight="1" x14ac:dyDescent="0.2">
      <c r="A3" s="294"/>
      <c r="B3" s="295"/>
      <c r="C3" s="295"/>
      <c r="D3" s="295"/>
      <c r="E3" s="295"/>
      <c r="F3" s="295"/>
      <c r="G3" s="295"/>
      <c r="H3" s="295"/>
      <c r="I3" s="295"/>
      <c r="J3" s="295"/>
      <c r="K3" s="295"/>
      <c r="L3" s="295"/>
      <c r="M3" s="295"/>
      <c r="N3" s="296"/>
    </row>
    <row r="4" spans="1:17" ht="15" customHeight="1" thickBot="1" x14ac:dyDescent="0.25">
      <c r="A4" s="297"/>
      <c r="B4" s="298"/>
      <c r="C4" s="298"/>
      <c r="D4" s="298"/>
      <c r="E4" s="298"/>
      <c r="F4" s="298"/>
      <c r="G4" s="298"/>
      <c r="H4" s="298"/>
      <c r="I4" s="298"/>
      <c r="J4" s="298"/>
      <c r="K4" s="298"/>
      <c r="L4" s="298"/>
      <c r="M4" s="298"/>
      <c r="N4" s="299"/>
    </row>
    <row r="5" spans="1:17" ht="36" customHeight="1" thickBot="1" x14ac:dyDescent="0.25">
      <c r="A5" s="311"/>
      <c r="B5" s="312"/>
      <c r="C5" s="313"/>
      <c r="D5" s="83"/>
      <c r="E5" s="287"/>
      <c r="F5" s="28"/>
      <c r="G5" s="300"/>
      <c r="H5" s="301"/>
      <c r="I5" s="314"/>
      <c r="J5" s="88"/>
      <c r="K5" s="29"/>
      <c r="L5" s="30"/>
      <c r="M5" s="31"/>
      <c r="N5" s="32"/>
    </row>
    <row r="6" spans="1:17" ht="36" customHeight="1" thickBot="1" x14ac:dyDescent="0.25">
      <c r="A6" s="311"/>
      <c r="B6" s="312"/>
      <c r="C6" s="312"/>
      <c r="D6" s="312"/>
      <c r="E6" s="313"/>
      <c r="F6" s="85"/>
      <c r="G6" s="300"/>
      <c r="H6" s="301"/>
      <c r="I6" s="314"/>
      <c r="J6" s="85"/>
      <c r="K6" s="315"/>
      <c r="L6" s="316"/>
      <c r="M6" s="87"/>
      <c r="N6" s="33"/>
    </row>
    <row r="7" spans="1:17" s="5" customFormat="1" ht="20.100000000000001" customHeight="1" x14ac:dyDescent="0.25">
      <c r="A7" s="20"/>
      <c r="B7" s="21"/>
      <c r="C7" s="22"/>
      <c r="D7" s="21"/>
      <c r="E7" s="21"/>
      <c r="F7" s="21"/>
      <c r="G7" s="21"/>
      <c r="H7" s="21"/>
      <c r="I7" s="21"/>
      <c r="J7" s="21"/>
      <c r="K7" s="6"/>
      <c r="L7" s="6"/>
      <c r="M7" s="6"/>
      <c r="N7" s="6"/>
    </row>
    <row r="8" spans="1:17" s="5" customFormat="1" ht="20.100000000000001" customHeight="1" x14ac:dyDescent="0.25">
      <c r="A8" s="20"/>
      <c r="B8" s="23"/>
      <c r="C8" s="24"/>
      <c r="D8" s="24"/>
      <c r="E8" s="24"/>
      <c r="F8" s="24"/>
      <c r="G8" s="24"/>
      <c r="H8" s="20"/>
      <c r="I8" s="20"/>
      <c r="J8" s="20"/>
    </row>
    <row r="9" spans="1:17" s="5" customFormat="1" ht="20.100000000000001" customHeight="1" x14ac:dyDescent="0.25">
      <c r="A9" s="8"/>
      <c r="B9" s="23"/>
      <c r="C9" s="25"/>
      <c r="D9" s="24"/>
      <c r="E9" s="24"/>
      <c r="F9" s="24"/>
      <c r="G9" s="20"/>
      <c r="H9" s="20"/>
      <c r="I9" s="20"/>
      <c r="J9" s="25"/>
      <c r="K9" s="7"/>
      <c r="L9" s="7"/>
      <c r="M9" s="7"/>
      <c r="N9" s="7"/>
    </row>
    <row r="10" spans="1:17" s="5" customFormat="1" ht="20.100000000000001" customHeight="1" x14ac:dyDescent="0.25">
      <c r="A10" s="26"/>
      <c r="B10" s="20"/>
      <c r="C10" s="25"/>
      <c r="D10" s="27"/>
      <c r="E10" s="10"/>
      <c r="F10" s="25"/>
      <c r="G10" s="27"/>
      <c r="H10" s="27"/>
      <c r="I10" s="27"/>
      <c r="J10" s="27"/>
      <c r="K10" s="9"/>
      <c r="L10" s="9"/>
      <c r="M10" s="9"/>
      <c r="N10" s="9"/>
    </row>
    <row r="11" spans="1:17" ht="32.25" customHeight="1" x14ac:dyDescent="0.25">
      <c r="A11" s="17"/>
      <c r="B11" s="18"/>
      <c r="C11" s="19"/>
      <c r="D11" s="19"/>
      <c r="E11" s="19"/>
      <c r="F11" s="19"/>
      <c r="G11" s="19"/>
      <c r="H11" s="19"/>
      <c r="I11" s="19"/>
      <c r="J11" s="19"/>
      <c r="K11" s="19"/>
      <c r="L11" s="19"/>
      <c r="M11" s="19"/>
      <c r="N11" s="19"/>
      <c r="O11" s="12"/>
    </row>
    <row r="12" spans="1:17" ht="15" hidden="1" customHeight="1" x14ac:dyDescent="0.2">
      <c r="A12" s="11"/>
      <c r="B12" s="11"/>
      <c r="C12" s="11"/>
      <c r="D12" s="11"/>
      <c r="E12" s="11"/>
      <c r="F12" s="11"/>
      <c r="G12" s="11"/>
      <c r="H12" s="11"/>
      <c r="I12" s="11"/>
      <c r="J12" s="11"/>
      <c r="K12" s="11"/>
      <c r="L12" s="11"/>
      <c r="M12" s="11"/>
      <c r="N12" s="11"/>
      <c r="O12" s="12"/>
    </row>
    <row r="13" spans="1:17" ht="15.75" x14ac:dyDescent="0.25">
      <c r="A13" s="14"/>
      <c r="B13" s="15"/>
      <c r="C13" s="16"/>
      <c r="D13" s="16"/>
      <c r="E13" s="16"/>
      <c r="F13" s="16"/>
      <c r="G13" s="16"/>
      <c r="H13" s="16"/>
      <c r="I13" s="16"/>
      <c r="J13" s="16"/>
      <c r="K13" s="16"/>
      <c r="L13" s="16"/>
      <c r="M13" s="16"/>
      <c r="N13" s="16"/>
      <c r="O13" s="1"/>
      <c r="Q13" s="13"/>
    </row>
    <row r="14" spans="1:17" ht="15.75" x14ac:dyDescent="0.25">
      <c r="A14" s="14"/>
      <c r="B14" s="15"/>
      <c r="C14" s="16"/>
      <c r="D14" s="16"/>
      <c r="E14" s="16"/>
      <c r="F14" s="16"/>
      <c r="G14" s="16"/>
      <c r="H14" s="16"/>
      <c r="I14" s="16"/>
      <c r="J14" s="16"/>
      <c r="K14" s="16"/>
      <c r="L14" s="16"/>
      <c r="M14" s="16"/>
      <c r="N14" s="16"/>
      <c r="O14" s="1"/>
    </row>
    <row r="15" spans="1:17" ht="15.75" x14ac:dyDescent="0.25">
      <c r="A15" s="14"/>
      <c r="B15" s="15"/>
      <c r="C15" s="16"/>
      <c r="D15" s="16"/>
      <c r="E15" s="16"/>
      <c r="F15" s="16"/>
      <c r="G15" s="16"/>
      <c r="H15" s="16"/>
      <c r="I15" s="16"/>
      <c r="J15" s="16"/>
      <c r="K15" s="16"/>
      <c r="L15" s="16"/>
      <c r="M15" s="16"/>
      <c r="N15" s="16"/>
      <c r="O15" s="1"/>
    </row>
    <row r="16" spans="1:17" ht="15.75" x14ac:dyDescent="0.25">
      <c r="A16" s="14"/>
      <c r="B16" s="15"/>
      <c r="C16" s="16"/>
      <c r="D16" s="16"/>
      <c r="E16" s="16"/>
      <c r="F16" s="16"/>
      <c r="G16" s="16"/>
      <c r="H16" s="16"/>
      <c r="I16" s="16"/>
      <c r="J16" s="16"/>
      <c r="K16" s="16"/>
      <c r="L16" s="16"/>
      <c r="M16" s="16"/>
      <c r="N16" s="16"/>
      <c r="O16" s="2"/>
    </row>
    <row r="17" spans="1:15" ht="15.75" x14ac:dyDescent="0.25">
      <c r="A17" s="14"/>
      <c r="B17" s="15"/>
      <c r="C17" s="16"/>
      <c r="D17" s="16"/>
      <c r="E17" s="16"/>
      <c r="F17" s="16"/>
      <c r="G17" s="16"/>
      <c r="H17" s="16"/>
      <c r="I17" s="16"/>
      <c r="J17" s="16"/>
      <c r="K17" s="16"/>
      <c r="L17" s="16"/>
      <c r="M17" s="16"/>
      <c r="N17" s="16"/>
      <c r="O17" s="2"/>
    </row>
    <row r="18" spans="1:15" ht="15.75" x14ac:dyDescent="0.25">
      <c r="A18" s="14"/>
      <c r="B18" s="15"/>
      <c r="C18" s="16"/>
      <c r="D18" s="16"/>
      <c r="E18" s="16"/>
      <c r="F18" s="16"/>
      <c r="G18" s="16"/>
      <c r="H18" s="16"/>
      <c r="I18" s="16"/>
      <c r="J18" s="16"/>
      <c r="K18" s="16"/>
      <c r="L18" s="16"/>
      <c r="M18" s="16"/>
      <c r="N18" s="16"/>
      <c r="O18" s="3"/>
    </row>
    <row r="19" spans="1:15" ht="15.75" x14ac:dyDescent="0.25">
      <c r="A19" s="14"/>
      <c r="B19" s="15"/>
      <c r="C19" s="16"/>
      <c r="D19" s="16"/>
      <c r="E19" s="16"/>
      <c r="F19" s="16"/>
      <c r="G19" s="16"/>
      <c r="H19" s="16"/>
      <c r="I19" s="16"/>
      <c r="J19" s="16"/>
      <c r="K19" s="16"/>
      <c r="L19" s="16"/>
      <c r="M19" s="16"/>
      <c r="N19" s="16"/>
      <c r="O19" s="2"/>
    </row>
    <row r="20" spans="1:15" ht="15.75" x14ac:dyDescent="0.25">
      <c r="A20" s="14"/>
      <c r="B20" s="15"/>
      <c r="C20" s="16"/>
      <c r="D20" s="16"/>
      <c r="E20" s="16"/>
      <c r="F20" s="16"/>
      <c r="G20" s="16"/>
      <c r="H20" s="16"/>
      <c r="I20" s="16"/>
      <c r="J20" s="16"/>
      <c r="K20" s="16"/>
      <c r="L20" s="16"/>
      <c r="M20" s="16"/>
      <c r="N20" s="16"/>
      <c r="O20" s="1"/>
    </row>
    <row r="21" spans="1:15" ht="15.75" x14ac:dyDescent="0.25">
      <c r="A21" s="14"/>
      <c r="B21" s="15"/>
      <c r="C21" s="16"/>
      <c r="D21" s="16"/>
      <c r="E21" s="16"/>
      <c r="F21" s="16"/>
      <c r="G21" s="16"/>
      <c r="H21" s="16"/>
      <c r="I21" s="16"/>
      <c r="J21" s="16"/>
      <c r="K21" s="16"/>
      <c r="L21" s="16"/>
      <c r="M21" s="16"/>
      <c r="N21" s="16"/>
      <c r="O21" s="1"/>
    </row>
    <row r="22" spans="1:15" ht="15.75" x14ac:dyDescent="0.25">
      <c r="A22" s="14"/>
      <c r="B22" s="15"/>
      <c r="C22" s="16"/>
      <c r="D22" s="16"/>
      <c r="E22" s="16"/>
      <c r="F22" s="16"/>
      <c r="G22" s="16"/>
      <c r="H22" s="16"/>
      <c r="I22" s="16"/>
      <c r="J22" s="16"/>
      <c r="K22" s="16"/>
      <c r="L22" s="16"/>
      <c r="M22" s="16"/>
      <c r="N22" s="16"/>
      <c r="O22" s="2"/>
    </row>
    <row r="23" spans="1:15" ht="15.75" x14ac:dyDescent="0.25">
      <c r="A23" s="14"/>
      <c r="B23" s="15"/>
      <c r="C23" s="16"/>
      <c r="D23" s="16"/>
      <c r="E23" s="16"/>
      <c r="F23" s="16"/>
      <c r="G23" s="16"/>
      <c r="H23" s="16"/>
      <c r="I23" s="16"/>
      <c r="J23" s="16"/>
      <c r="K23" s="16"/>
      <c r="L23" s="16"/>
      <c r="M23" s="16"/>
      <c r="N23" s="16"/>
      <c r="O23" s="1"/>
    </row>
    <row r="24" spans="1:15" ht="15.75" x14ac:dyDescent="0.25">
      <c r="A24" s="14"/>
      <c r="B24" s="15"/>
      <c r="C24" s="16"/>
      <c r="D24" s="16"/>
      <c r="E24" s="16"/>
      <c r="F24" s="16"/>
      <c r="G24" s="16"/>
      <c r="H24" s="16"/>
      <c r="I24" s="16"/>
      <c r="J24" s="16"/>
      <c r="K24" s="16"/>
      <c r="L24" s="16"/>
      <c r="M24" s="16"/>
      <c r="N24" s="16"/>
      <c r="O24" s="1"/>
    </row>
    <row r="25" spans="1:15" ht="15.75" x14ac:dyDescent="0.25">
      <c r="A25" s="14"/>
      <c r="B25" s="15"/>
      <c r="C25" s="16"/>
      <c r="D25" s="16"/>
      <c r="E25" s="16"/>
      <c r="F25" s="16"/>
      <c r="G25" s="16"/>
      <c r="H25" s="16"/>
      <c r="I25" s="16"/>
      <c r="J25" s="16"/>
      <c r="K25" s="16"/>
      <c r="L25" s="16"/>
      <c r="M25" s="16"/>
      <c r="N25" s="16"/>
      <c r="O25" s="2"/>
    </row>
    <row r="26" spans="1:15" ht="15.75" x14ac:dyDescent="0.25">
      <c r="A26" s="14"/>
      <c r="B26" s="15"/>
      <c r="C26" s="16"/>
      <c r="D26" s="16"/>
      <c r="E26" s="16"/>
      <c r="F26" s="16"/>
      <c r="G26" s="16"/>
      <c r="H26" s="16"/>
      <c r="I26" s="16"/>
      <c r="J26" s="16"/>
      <c r="K26" s="16"/>
      <c r="L26" s="16"/>
      <c r="M26" s="16"/>
      <c r="N26" s="16"/>
      <c r="O26" s="1"/>
    </row>
    <row r="27" spans="1:15" ht="15.75" x14ac:dyDescent="0.25">
      <c r="A27" s="14"/>
      <c r="B27" s="15"/>
      <c r="C27" s="16"/>
      <c r="D27" s="16"/>
      <c r="E27" s="16"/>
      <c r="F27" s="16"/>
      <c r="G27" s="16"/>
      <c r="H27" s="16"/>
      <c r="I27" s="16"/>
      <c r="J27" s="16"/>
      <c r="K27" s="16"/>
      <c r="L27" s="16"/>
      <c r="M27" s="16"/>
      <c r="N27" s="16"/>
      <c r="O27" s="1"/>
    </row>
    <row r="28" spans="1:15" ht="15.75" x14ac:dyDescent="0.25">
      <c r="A28" s="14"/>
      <c r="B28" s="15"/>
      <c r="C28" s="16"/>
      <c r="D28" s="16"/>
      <c r="E28" s="16"/>
      <c r="F28" s="16"/>
      <c r="G28" s="16"/>
      <c r="H28" s="16"/>
      <c r="I28" s="16"/>
      <c r="J28" s="16"/>
      <c r="K28" s="16"/>
      <c r="L28" s="16"/>
      <c r="M28" s="16"/>
      <c r="N28" s="16"/>
      <c r="O28" s="2"/>
    </row>
    <row r="29" spans="1:15" ht="15.75" x14ac:dyDescent="0.25">
      <c r="A29" s="14"/>
      <c r="B29" s="15"/>
      <c r="C29" s="16"/>
      <c r="D29" s="16"/>
      <c r="E29" s="16"/>
      <c r="F29" s="16"/>
      <c r="G29" s="16"/>
      <c r="H29" s="16"/>
      <c r="I29" s="16"/>
      <c r="J29" s="16"/>
      <c r="K29" s="16"/>
      <c r="L29" s="16"/>
      <c r="M29" s="16"/>
      <c r="N29" s="16"/>
      <c r="O29" s="1"/>
    </row>
    <row r="30" spans="1:15" ht="15.75" x14ac:dyDescent="0.25">
      <c r="A30" s="14"/>
      <c r="B30" s="15"/>
      <c r="C30" s="16"/>
      <c r="D30" s="16"/>
      <c r="E30" s="16"/>
      <c r="F30" s="16"/>
      <c r="G30" s="16"/>
      <c r="H30" s="16"/>
      <c r="I30" s="16"/>
      <c r="J30" s="16"/>
      <c r="K30" s="16"/>
      <c r="L30" s="16"/>
      <c r="M30" s="16"/>
      <c r="N30" s="16"/>
      <c r="O30" s="1"/>
    </row>
    <row r="31" spans="1:15" ht="15.75" x14ac:dyDescent="0.25">
      <c r="A31" s="14"/>
      <c r="B31" s="15"/>
      <c r="C31" s="16"/>
      <c r="D31" s="16"/>
      <c r="E31" s="16"/>
      <c r="F31" s="16"/>
      <c r="G31" s="16"/>
      <c r="H31" s="16"/>
      <c r="I31" s="16"/>
      <c r="J31" s="16"/>
      <c r="K31" s="16"/>
      <c r="L31" s="16"/>
      <c r="M31" s="16"/>
      <c r="N31" s="16"/>
      <c r="O31" s="1"/>
    </row>
    <row r="32" spans="1:15" ht="15.75" x14ac:dyDescent="0.25">
      <c r="A32" s="14"/>
      <c r="B32" s="15"/>
      <c r="C32" s="16"/>
      <c r="D32" s="16"/>
      <c r="E32" s="16"/>
      <c r="F32" s="16"/>
      <c r="G32" s="16"/>
      <c r="H32" s="16"/>
      <c r="I32" s="16"/>
      <c r="J32" s="16"/>
      <c r="K32" s="16"/>
      <c r="L32" s="16"/>
      <c r="M32" s="16"/>
      <c r="N32" s="16"/>
      <c r="O32" s="2"/>
    </row>
    <row r="33" spans="1:15" ht="15.75" x14ac:dyDescent="0.25">
      <c r="A33" s="14"/>
      <c r="B33" s="15"/>
      <c r="C33" s="16"/>
      <c r="D33" s="16"/>
      <c r="E33" s="16"/>
      <c r="F33" s="16"/>
      <c r="G33" s="16"/>
      <c r="H33" s="16"/>
      <c r="I33" s="16"/>
      <c r="J33" s="16"/>
      <c r="K33" s="16"/>
      <c r="L33" s="16"/>
      <c r="M33" s="16"/>
      <c r="N33" s="16"/>
      <c r="O33" s="2"/>
    </row>
    <row r="34" spans="1:15" ht="15.75" x14ac:dyDescent="0.25">
      <c r="A34" s="14"/>
      <c r="B34" s="15"/>
      <c r="C34" s="16"/>
      <c r="D34" s="16"/>
      <c r="E34" s="16"/>
      <c r="F34" s="16"/>
      <c r="G34" s="16"/>
      <c r="H34" s="16"/>
      <c r="I34" s="16"/>
      <c r="J34" s="16"/>
      <c r="K34" s="16"/>
      <c r="L34" s="16"/>
      <c r="M34" s="16"/>
      <c r="N34" s="16"/>
      <c r="O34" s="2"/>
    </row>
    <row r="35" spans="1:15" ht="15.75" x14ac:dyDescent="0.25">
      <c r="A35" s="14"/>
      <c r="B35" s="15"/>
      <c r="C35" s="16"/>
      <c r="D35" s="16"/>
      <c r="E35" s="16"/>
      <c r="F35" s="16"/>
      <c r="G35" s="16"/>
      <c r="H35" s="16"/>
      <c r="I35" s="16"/>
      <c r="J35" s="16"/>
      <c r="K35" s="16"/>
      <c r="L35" s="16"/>
      <c r="M35" s="16"/>
      <c r="N35" s="16"/>
      <c r="O35" s="1"/>
    </row>
    <row r="36" spans="1:15" ht="15.75" x14ac:dyDescent="0.25">
      <c r="A36" s="14"/>
      <c r="B36" s="15"/>
      <c r="C36" s="16"/>
      <c r="D36" s="16"/>
      <c r="E36" s="16"/>
      <c r="F36" s="16"/>
      <c r="G36" s="16"/>
      <c r="H36" s="16"/>
      <c r="I36" s="16"/>
      <c r="J36" s="16"/>
      <c r="K36" s="16"/>
      <c r="L36" s="16"/>
      <c r="M36" s="16"/>
      <c r="N36" s="16"/>
      <c r="O36" s="1"/>
    </row>
    <row r="37" spans="1:15" ht="15.75" x14ac:dyDescent="0.25">
      <c r="A37" s="14"/>
      <c r="B37" s="15"/>
      <c r="C37" s="16"/>
      <c r="D37" s="16"/>
      <c r="E37" s="16"/>
      <c r="F37" s="16"/>
      <c r="G37" s="16"/>
      <c r="H37" s="16"/>
      <c r="I37" s="16"/>
      <c r="J37" s="16"/>
      <c r="K37" s="16"/>
      <c r="L37" s="16"/>
      <c r="M37" s="16"/>
      <c r="N37" s="16"/>
      <c r="O37" s="1"/>
    </row>
    <row r="38" spans="1:15" ht="15.75" x14ac:dyDescent="0.25">
      <c r="A38" s="14"/>
      <c r="B38" s="15"/>
      <c r="C38" s="16"/>
      <c r="D38" s="16"/>
      <c r="E38" s="16"/>
      <c r="F38" s="16"/>
      <c r="G38" s="16"/>
      <c r="H38" s="16"/>
      <c r="I38" s="16"/>
      <c r="J38" s="16"/>
      <c r="K38" s="16"/>
      <c r="L38" s="16"/>
      <c r="M38" s="16"/>
      <c r="N38" s="16"/>
      <c r="O38" s="1"/>
    </row>
    <row r="39" spans="1:15" ht="15.75" x14ac:dyDescent="0.25">
      <c r="A39" s="14"/>
      <c r="B39" s="15"/>
      <c r="C39" s="16"/>
      <c r="D39" s="16"/>
      <c r="E39" s="16"/>
      <c r="F39" s="16"/>
      <c r="G39" s="16"/>
      <c r="H39" s="16"/>
      <c r="I39" s="16"/>
      <c r="J39" s="16"/>
      <c r="K39" s="16"/>
      <c r="L39" s="16"/>
      <c r="M39" s="16"/>
      <c r="N39" s="16"/>
      <c r="O39" s="1"/>
    </row>
    <row r="40" spans="1:15" ht="15.75" x14ac:dyDescent="0.25">
      <c r="A40" s="14"/>
      <c r="B40" s="15"/>
      <c r="C40" s="16"/>
      <c r="D40" s="16"/>
      <c r="E40" s="16"/>
      <c r="F40" s="16"/>
      <c r="G40" s="16"/>
      <c r="H40" s="16"/>
      <c r="I40" s="16"/>
      <c r="J40" s="16"/>
      <c r="K40" s="16"/>
      <c r="L40" s="16"/>
      <c r="M40" s="16"/>
      <c r="N40" s="16"/>
      <c r="O40" s="2"/>
    </row>
    <row r="41" spans="1:15" ht="15.75" x14ac:dyDescent="0.25">
      <c r="A41" s="14"/>
      <c r="B41" s="15"/>
      <c r="C41" s="16"/>
      <c r="D41" s="16"/>
      <c r="E41" s="16"/>
      <c r="F41" s="16"/>
      <c r="G41" s="16"/>
      <c r="H41" s="16"/>
      <c r="I41" s="16"/>
      <c r="J41" s="16"/>
      <c r="K41" s="16"/>
      <c r="L41" s="16"/>
      <c r="M41" s="16"/>
      <c r="N41" s="16"/>
      <c r="O41" s="1"/>
    </row>
    <row r="42" spans="1:15" ht="15.75" x14ac:dyDescent="0.25">
      <c r="A42" s="14"/>
      <c r="B42" s="15"/>
      <c r="C42" s="16"/>
      <c r="D42" s="16"/>
      <c r="E42" s="16"/>
      <c r="F42" s="16"/>
      <c r="G42" s="16"/>
      <c r="H42" s="16"/>
      <c r="I42" s="16"/>
      <c r="J42" s="16"/>
      <c r="K42" s="16"/>
      <c r="L42" s="16"/>
      <c r="M42" s="16"/>
      <c r="N42" s="16"/>
      <c r="O42" s="1"/>
    </row>
    <row r="43" spans="1:15" ht="15.75" x14ac:dyDescent="0.25">
      <c r="A43" s="14"/>
      <c r="B43" s="15"/>
      <c r="C43" s="16"/>
      <c r="D43" s="16"/>
      <c r="E43" s="16"/>
      <c r="F43" s="16"/>
      <c r="G43" s="16"/>
      <c r="H43" s="16"/>
      <c r="I43" s="16"/>
      <c r="J43" s="16"/>
      <c r="K43" s="16"/>
      <c r="L43" s="16"/>
      <c r="M43" s="16"/>
      <c r="N43" s="16"/>
      <c r="O43" s="1"/>
    </row>
    <row r="44" spans="1:15" ht="15.75" x14ac:dyDescent="0.25">
      <c r="A44" s="14"/>
      <c r="B44" s="15"/>
      <c r="C44" s="16"/>
      <c r="D44" s="16"/>
      <c r="E44" s="16"/>
      <c r="F44" s="16"/>
      <c r="G44" s="16"/>
      <c r="H44" s="16"/>
      <c r="I44" s="16"/>
      <c r="J44" s="16"/>
      <c r="K44" s="16"/>
      <c r="L44" s="16"/>
      <c r="M44" s="16"/>
      <c r="N44" s="16"/>
      <c r="O44" s="1"/>
    </row>
    <row r="45" spans="1:15" ht="15.75" x14ac:dyDescent="0.25">
      <c r="A45" s="14"/>
      <c r="B45" s="15"/>
      <c r="C45" s="16"/>
      <c r="D45" s="16"/>
      <c r="E45" s="16"/>
      <c r="F45" s="16"/>
      <c r="G45" s="16"/>
      <c r="H45" s="16"/>
      <c r="I45" s="16"/>
      <c r="J45" s="16"/>
      <c r="K45" s="16"/>
      <c r="L45" s="16"/>
      <c r="M45" s="16"/>
      <c r="N45" s="16"/>
      <c r="O45" s="1"/>
    </row>
    <row r="46" spans="1:15" ht="15.75" x14ac:dyDescent="0.25">
      <c r="A46" s="14"/>
      <c r="B46" s="15"/>
      <c r="C46" s="16"/>
      <c r="D46" s="16"/>
      <c r="E46" s="16"/>
      <c r="F46" s="16"/>
      <c r="G46" s="16"/>
      <c r="H46" s="16"/>
      <c r="I46" s="16"/>
      <c r="J46" s="16"/>
      <c r="K46" s="16"/>
      <c r="L46" s="16"/>
      <c r="M46" s="16"/>
      <c r="N46" s="16"/>
      <c r="O46" s="1"/>
    </row>
    <row r="47" spans="1:15" ht="15.75" x14ac:dyDescent="0.25">
      <c r="A47" s="14"/>
      <c r="B47" s="15"/>
      <c r="C47" s="16"/>
      <c r="D47" s="16"/>
      <c r="E47" s="16"/>
      <c r="F47" s="16"/>
      <c r="G47" s="16"/>
      <c r="H47" s="16"/>
      <c r="I47" s="16"/>
      <c r="J47" s="16"/>
      <c r="K47" s="16"/>
      <c r="L47" s="16"/>
      <c r="M47" s="16"/>
      <c r="N47" s="16"/>
      <c r="O47" s="1"/>
    </row>
    <row r="48" spans="1:15" ht="15.75" x14ac:dyDescent="0.25">
      <c r="A48" s="14"/>
      <c r="B48" s="15"/>
      <c r="C48" s="16"/>
      <c r="D48" s="16"/>
      <c r="E48" s="16"/>
      <c r="F48" s="16"/>
      <c r="G48" s="16"/>
      <c r="H48" s="16"/>
      <c r="I48" s="16"/>
      <c r="J48" s="16"/>
      <c r="K48" s="16"/>
      <c r="L48" s="16"/>
      <c r="M48" s="16"/>
      <c r="N48" s="16"/>
      <c r="O48" s="1"/>
    </row>
    <row r="49" spans="1:15" ht="15.75" x14ac:dyDescent="0.25">
      <c r="A49" s="14"/>
      <c r="B49" s="15"/>
      <c r="C49" s="16"/>
      <c r="D49" s="16"/>
      <c r="E49" s="16"/>
      <c r="F49" s="16"/>
      <c r="G49" s="16"/>
      <c r="H49" s="16"/>
      <c r="I49" s="16"/>
      <c r="J49" s="16"/>
      <c r="K49" s="16"/>
      <c r="L49" s="16"/>
      <c r="M49" s="16"/>
      <c r="N49" s="16"/>
      <c r="O49" s="1"/>
    </row>
    <row r="50" spans="1:15" ht="15.75" x14ac:dyDescent="0.25">
      <c r="A50" s="14"/>
      <c r="B50" s="15"/>
      <c r="C50" s="16"/>
      <c r="D50" s="16"/>
      <c r="E50" s="16"/>
      <c r="F50" s="16"/>
      <c r="G50" s="16"/>
      <c r="H50" s="16"/>
      <c r="I50" s="16"/>
      <c r="J50" s="16"/>
      <c r="K50" s="16"/>
      <c r="L50" s="16"/>
      <c r="M50" s="16"/>
      <c r="N50" s="16"/>
      <c r="O50" s="1"/>
    </row>
    <row r="51" spans="1:15" ht="15.75" x14ac:dyDescent="0.25">
      <c r="A51" s="14"/>
      <c r="B51" s="15"/>
      <c r="C51" s="16"/>
      <c r="D51" s="16"/>
      <c r="E51" s="16"/>
      <c r="F51" s="16"/>
      <c r="G51" s="16"/>
      <c r="H51" s="16"/>
      <c r="I51" s="16"/>
      <c r="J51" s="16"/>
      <c r="K51" s="16"/>
      <c r="L51" s="16"/>
      <c r="M51" s="16"/>
      <c r="N51" s="16"/>
    </row>
    <row r="52" spans="1:15" s="199" customFormat="1" ht="15.75" x14ac:dyDescent="0.25">
      <c r="A52" s="14"/>
      <c r="B52" s="15"/>
      <c r="C52" s="16"/>
      <c r="D52" s="16"/>
      <c r="E52" s="16"/>
      <c r="F52" s="16"/>
      <c r="G52" s="16"/>
      <c r="H52" s="16"/>
      <c r="I52" s="16"/>
      <c r="J52" s="16"/>
      <c r="K52" s="16"/>
      <c r="L52" s="16"/>
      <c r="M52" s="16"/>
      <c r="N52" s="16"/>
    </row>
    <row r="53" spans="1:15" s="199" customFormat="1" ht="15.75" x14ac:dyDescent="0.25">
      <c r="A53" s="14"/>
      <c r="B53" s="15"/>
      <c r="C53" s="16"/>
      <c r="D53" s="16"/>
      <c r="E53" s="16"/>
      <c r="F53" s="16"/>
      <c r="G53" s="16"/>
      <c r="H53" s="16"/>
      <c r="I53" s="16"/>
      <c r="J53" s="16"/>
      <c r="K53" s="16"/>
      <c r="L53" s="16"/>
      <c r="M53" s="16"/>
      <c r="N53" s="16"/>
    </row>
    <row r="54" spans="1:15" s="199" customFormat="1" ht="15.75" x14ac:dyDescent="0.25">
      <c r="A54" s="14"/>
      <c r="B54" s="15"/>
      <c r="C54" s="16"/>
      <c r="D54" s="16"/>
      <c r="E54" s="16"/>
      <c r="F54" s="16"/>
      <c r="G54" s="16"/>
      <c r="H54" s="16"/>
      <c r="I54" s="16"/>
      <c r="J54" s="16"/>
      <c r="K54" s="16"/>
      <c r="L54" s="16"/>
      <c r="M54" s="16"/>
      <c r="N54" s="16"/>
    </row>
    <row r="55" spans="1:15" s="199" customFormat="1" ht="15.75" x14ac:dyDescent="0.25">
      <c r="A55" s="14"/>
      <c r="B55" s="15"/>
      <c r="C55" s="16"/>
      <c r="D55" s="16"/>
      <c r="E55" s="16"/>
      <c r="F55" s="16"/>
      <c r="G55" s="16"/>
      <c r="H55" s="16"/>
      <c r="I55" s="16"/>
      <c r="J55" s="16"/>
      <c r="K55" s="16"/>
      <c r="L55" s="16"/>
      <c r="M55" s="16"/>
      <c r="N55" s="16"/>
    </row>
    <row r="56" spans="1:15" s="199" customFormat="1" ht="15.75" x14ac:dyDescent="0.25">
      <c r="A56" s="14"/>
      <c r="B56" s="15"/>
      <c r="C56" s="16"/>
      <c r="D56" s="16"/>
      <c r="E56" s="16"/>
      <c r="F56" s="16"/>
      <c r="G56" s="16"/>
      <c r="H56" s="16"/>
      <c r="I56" s="16"/>
      <c r="J56" s="16"/>
      <c r="K56" s="16"/>
      <c r="L56" s="16"/>
      <c r="M56" s="16"/>
      <c r="N56" s="16"/>
    </row>
    <row r="57" spans="1:15" s="35" customFormat="1" ht="14.25" hidden="1" customHeight="1" x14ac:dyDescent="0.2"/>
    <row r="58" spans="1:15" s="35" customFormat="1" ht="14.25" hidden="1" customHeight="1" x14ac:dyDescent="0.2"/>
    <row r="59" spans="1:15" s="35" customFormat="1" ht="14.25" hidden="1" customHeight="1" x14ac:dyDescent="0.2"/>
    <row r="60" spans="1:15" s="35" customFormat="1" ht="14.25" hidden="1" customHeight="1" x14ac:dyDescent="0.2"/>
    <row r="61" spans="1:15" s="35" customFormat="1" ht="14.25" hidden="1" customHeight="1" x14ac:dyDescent="0.2"/>
    <row r="62" spans="1:15" s="35" customFormat="1" ht="14.25" hidden="1" customHeight="1" x14ac:dyDescent="0.2"/>
    <row r="63" spans="1:15" s="35" customFormat="1" ht="14.25" hidden="1" customHeight="1" x14ac:dyDescent="0.2"/>
    <row r="64" spans="1:15" s="35" customFormat="1" ht="14.25" hidden="1" customHeight="1" x14ac:dyDescent="0.2"/>
    <row r="65" spans="2:31" s="35" customFormat="1" ht="15" hidden="1" customHeight="1" x14ac:dyDescent="0.2">
      <c r="R65" s="45"/>
      <c r="S65" s="45"/>
      <c r="T65" s="45"/>
      <c r="U65" s="45"/>
      <c r="V65" s="45"/>
      <c r="W65" s="45"/>
      <c r="X65" s="45"/>
      <c r="Y65" s="45"/>
      <c r="Z65" s="45"/>
      <c r="AA65" s="45"/>
      <c r="AB65" s="45"/>
      <c r="AC65" s="45"/>
      <c r="AD65" s="45"/>
      <c r="AE65" s="45"/>
    </row>
    <row r="66" spans="2:31" s="35" customFormat="1" ht="15" hidden="1" customHeight="1" x14ac:dyDescent="0.2">
      <c r="L66" s="34"/>
      <c r="R66" s="46"/>
      <c r="S66" s="41"/>
      <c r="T66" s="101"/>
      <c r="U66" s="101"/>
      <c r="V66" s="101"/>
      <c r="W66" s="101"/>
      <c r="X66" s="101"/>
      <c r="Y66" s="101"/>
      <c r="Z66" s="101"/>
      <c r="AA66" s="101"/>
      <c r="AB66" s="101"/>
      <c r="AC66" s="101"/>
      <c r="AD66" s="101"/>
      <c r="AE66" s="101"/>
    </row>
    <row r="67" spans="2:31" s="35" customFormat="1" ht="15" hidden="1" customHeight="1" x14ac:dyDescent="0.2">
      <c r="L67" s="34"/>
      <c r="R67" s="46"/>
      <c r="S67" s="41"/>
      <c r="T67" s="101"/>
      <c r="U67" s="101"/>
      <c r="V67" s="101"/>
      <c r="W67" s="101"/>
      <c r="X67" s="101"/>
      <c r="Y67" s="101"/>
      <c r="Z67" s="101"/>
      <c r="AA67" s="101"/>
      <c r="AB67" s="101"/>
      <c r="AC67" s="101"/>
      <c r="AD67" s="101"/>
      <c r="AE67" s="101"/>
    </row>
    <row r="68" spans="2:31" s="35" customFormat="1" ht="15" hidden="1" customHeight="1" x14ac:dyDescent="0.2">
      <c r="L68" s="34"/>
      <c r="R68" s="46"/>
      <c r="S68" s="41"/>
      <c r="T68" s="101"/>
      <c r="U68" s="101"/>
      <c r="V68" s="101"/>
      <c r="W68" s="101"/>
      <c r="X68" s="101"/>
      <c r="Y68" s="101"/>
      <c r="Z68" s="101"/>
      <c r="AA68" s="101"/>
      <c r="AB68" s="101"/>
      <c r="AC68" s="101"/>
      <c r="AD68" s="101"/>
      <c r="AE68" s="101"/>
    </row>
    <row r="69" spans="2:31" s="35" customFormat="1" ht="15" hidden="1" customHeight="1" x14ac:dyDescent="0.2">
      <c r="L69" s="34"/>
      <c r="R69" s="46"/>
      <c r="S69" s="41"/>
      <c r="T69" s="101"/>
      <c r="U69" s="101"/>
      <c r="V69" s="101"/>
      <c r="W69" s="101"/>
      <c r="X69" s="101"/>
      <c r="Y69" s="101"/>
      <c r="Z69" s="101"/>
      <c r="AA69" s="101"/>
      <c r="AB69" s="101"/>
      <c r="AC69" s="101"/>
      <c r="AD69" s="101"/>
      <c r="AE69" s="101"/>
    </row>
    <row r="70" spans="2:31" s="35" customFormat="1" ht="15" hidden="1" customHeight="1" x14ac:dyDescent="0.2">
      <c r="L70" s="34"/>
      <c r="R70" s="46"/>
      <c r="S70" s="41"/>
      <c r="T70" s="101"/>
      <c r="U70" s="101"/>
      <c r="V70" s="101"/>
      <c r="W70" s="101"/>
      <c r="X70" s="101"/>
      <c r="Y70" s="101"/>
      <c r="Z70" s="101"/>
      <c r="AA70" s="101"/>
      <c r="AB70" s="101"/>
      <c r="AC70" s="101"/>
      <c r="AD70" s="101"/>
      <c r="AE70" s="101"/>
    </row>
    <row r="71" spans="2:31" s="35" customFormat="1" ht="15" hidden="1" customHeight="1" x14ac:dyDescent="0.2">
      <c r="L71" s="34"/>
      <c r="R71" s="46"/>
      <c r="S71" s="41"/>
      <c r="T71" s="101"/>
      <c r="U71" s="101"/>
      <c r="V71" s="101"/>
      <c r="W71" s="101"/>
      <c r="X71" s="101"/>
      <c r="Y71" s="101"/>
      <c r="Z71" s="101"/>
      <c r="AA71" s="101"/>
      <c r="AB71" s="101"/>
      <c r="AC71" s="101"/>
      <c r="AD71" s="101"/>
      <c r="AE71" s="101"/>
    </row>
    <row r="72" spans="2:31" s="35" customFormat="1" ht="15" hidden="1" customHeight="1" x14ac:dyDescent="0.2">
      <c r="L72" s="34"/>
      <c r="R72" s="46"/>
      <c r="S72" s="41"/>
      <c r="T72" s="101"/>
      <c r="U72" s="101"/>
      <c r="V72" s="101"/>
      <c r="W72" s="101"/>
      <c r="X72" s="101"/>
      <c r="Y72" s="101"/>
      <c r="Z72" s="101"/>
      <c r="AA72" s="101"/>
      <c r="AB72" s="101"/>
      <c r="AC72" s="101"/>
      <c r="AD72" s="101"/>
      <c r="AE72" s="101"/>
    </row>
    <row r="73" spans="2:31" s="35" customFormat="1" ht="15" hidden="1" customHeight="1" x14ac:dyDescent="0.2">
      <c r="C73" s="36"/>
      <c r="D73" s="36"/>
      <c r="E73" s="36"/>
      <c r="F73" s="36"/>
      <c r="G73" s="36"/>
      <c r="H73" s="36"/>
      <c r="I73" s="36"/>
      <c r="J73" s="37"/>
      <c r="K73" s="36"/>
      <c r="L73" s="34"/>
      <c r="O73" s="36"/>
      <c r="R73" s="46"/>
      <c r="S73" s="41"/>
      <c r="T73" s="101"/>
      <c r="U73" s="101"/>
      <c r="V73" s="101"/>
      <c r="W73" s="101"/>
      <c r="X73" s="101"/>
      <c r="Y73" s="101"/>
      <c r="Z73" s="101"/>
      <c r="AA73" s="101"/>
      <c r="AB73" s="101"/>
      <c r="AC73" s="101"/>
      <c r="AD73" s="101"/>
      <c r="AE73" s="101"/>
    </row>
    <row r="74" spans="2:31" s="35" customFormat="1" ht="15" hidden="1" customHeight="1" x14ac:dyDescent="0.2">
      <c r="C74" s="36"/>
      <c r="D74" s="36"/>
      <c r="E74" s="36"/>
      <c r="F74" s="36"/>
      <c r="G74" s="36"/>
      <c r="H74" s="36"/>
      <c r="I74" s="36"/>
      <c r="J74" s="36"/>
      <c r="K74" s="36"/>
      <c r="L74" s="34"/>
      <c r="O74" s="36"/>
      <c r="R74" s="46"/>
      <c r="S74" s="41"/>
      <c r="T74" s="101"/>
      <c r="U74" s="101"/>
      <c r="V74" s="101"/>
      <c r="W74" s="101"/>
      <c r="X74" s="101"/>
      <c r="Y74" s="101"/>
      <c r="Z74" s="101"/>
      <c r="AA74" s="101"/>
      <c r="AB74" s="101"/>
      <c r="AC74" s="101"/>
      <c r="AD74" s="101"/>
      <c r="AE74" s="101"/>
    </row>
    <row r="75" spans="2:31" s="35" customFormat="1" ht="15.75" hidden="1" customHeight="1" x14ac:dyDescent="0.25">
      <c r="C75" s="38"/>
      <c r="D75" s="38"/>
      <c r="E75" s="36"/>
      <c r="F75" s="36"/>
      <c r="G75" s="36"/>
      <c r="H75" s="36"/>
      <c r="I75" s="36"/>
      <c r="J75" s="36"/>
      <c r="K75" s="36"/>
      <c r="L75" s="34"/>
      <c r="O75" s="36"/>
      <c r="R75" s="46"/>
      <c r="S75" s="41"/>
      <c r="T75" s="101"/>
      <c r="U75" s="101"/>
      <c r="V75" s="101"/>
      <c r="W75" s="101"/>
      <c r="X75" s="101"/>
      <c r="Y75" s="101"/>
      <c r="Z75" s="101"/>
      <c r="AA75" s="101"/>
      <c r="AB75" s="101"/>
      <c r="AC75" s="101"/>
      <c r="AD75" s="101"/>
      <c r="AE75" s="101"/>
    </row>
    <row r="76" spans="2:31" s="35" customFormat="1" ht="15.75" hidden="1" customHeight="1" x14ac:dyDescent="0.25">
      <c r="C76" s="38"/>
      <c r="D76" s="39"/>
      <c r="E76" s="40"/>
      <c r="F76" s="36"/>
      <c r="G76" s="36"/>
      <c r="H76" s="36"/>
      <c r="I76" s="36"/>
      <c r="J76" s="36"/>
      <c r="K76" s="36"/>
      <c r="L76" s="34"/>
      <c r="O76" s="36"/>
      <c r="R76" s="46"/>
      <c r="S76" s="41"/>
      <c r="T76" s="101"/>
      <c r="U76" s="101"/>
      <c r="V76" s="101"/>
      <c r="W76" s="101"/>
      <c r="X76" s="101"/>
      <c r="Y76" s="101"/>
      <c r="Z76" s="101"/>
      <c r="AA76" s="101"/>
      <c r="AB76" s="101"/>
      <c r="AC76" s="101"/>
      <c r="AD76" s="101"/>
      <c r="AE76" s="101"/>
    </row>
    <row r="77" spans="2:31" s="35" customFormat="1" ht="15.75" hidden="1" customHeight="1" x14ac:dyDescent="0.25">
      <c r="C77" s="38"/>
      <c r="D77" s="38"/>
      <c r="E77" s="36"/>
      <c r="F77" s="36"/>
      <c r="G77" s="36"/>
      <c r="H77" s="36"/>
      <c r="I77" s="36"/>
      <c r="J77" s="36"/>
      <c r="K77" s="36"/>
      <c r="L77" s="34"/>
      <c r="O77" s="36"/>
      <c r="R77" s="46"/>
      <c r="S77" s="41"/>
      <c r="T77" s="101"/>
      <c r="U77" s="101"/>
      <c r="V77" s="101"/>
      <c r="W77" s="101"/>
      <c r="X77" s="101"/>
      <c r="Y77" s="101"/>
      <c r="Z77" s="101"/>
      <c r="AA77" s="101"/>
      <c r="AB77" s="101"/>
      <c r="AC77" s="101"/>
      <c r="AD77" s="101"/>
      <c r="AE77" s="101"/>
    </row>
    <row r="78" spans="2:31" s="35" customFormat="1" ht="15" hidden="1" customHeight="1" x14ac:dyDescent="0.2">
      <c r="B78" s="41"/>
      <c r="C78" s="42"/>
      <c r="D78" s="42"/>
      <c r="E78" s="42"/>
      <c r="F78" s="42"/>
      <c r="G78" s="42"/>
      <c r="H78" s="42"/>
      <c r="I78" s="42"/>
      <c r="J78" s="42"/>
      <c r="K78" s="42"/>
      <c r="L78" s="34"/>
      <c r="O78" s="36"/>
      <c r="R78" s="46"/>
      <c r="S78" s="41"/>
      <c r="T78" s="101"/>
      <c r="U78" s="101"/>
      <c r="V78" s="101"/>
      <c r="W78" s="101"/>
      <c r="X78" s="101"/>
      <c r="Y78" s="101"/>
      <c r="Z78" s="101"/>
      <c r="AA78" s="101"/>
      <c r="AB78" s="101"/>
      <c r="AC78" s="101"/>
      <c r="AD78" s="101"/>
      <c r="AE78" s="101"/>
    </row>
    <row r="79" spans="2:31" s="35" customFormat="1" ht="15" hidden="1" customHeight="1" x14ac:dyDescent="0.2">
      <c r="B79" s="47"/>
      <c r="C79" s="42"/>
      <c r="D79" s="42"/>
      <c r="E79" s="42"/>
      <c r="F79" s="42"/>
      <c r="G79" s="42"/>
      <c r="H79" s="42"/>
      <c r="I79" s="42"/>
      <c r="J79" s="42"/>
      <c r="K79" s="42"/>
      <c r="L79" s="34"/>
      <c r="O79" s="43"/>
      <c r="R79" s="46"/>
      <c r="S79" s="41"/>
      <c r="T79" s="101"/>
      <c r="U79" s="101"/>
      <c r="V79" s="101"/>
      <c r="W79" s="101"/>
      <c r="X79" s="101"/>
      <c r="Y79" s="101"/>
      <c r="Z79" s="101"/>
      <c r="AA79" s="101"/>
      <c r="AB79" s="101"/>
      <c r="AC79" s="101"/>
      <c r="AD79" s="101"/>
      <c r="AE79" s="101"/>
    </row>
    <row r="80" spans="2:31" s="35" customFormat="1" ht="15" hidden="1" customHeight="1" x14ac:dyDescent="0.2">
      <c r="C80" s="36"/>
      <c r="D80" s="44"/>
      <c r="E80" s="44"/>
      <c r="F80" s="44"/>
      <c r="G80" s="44"/>
      <c r="H80" s="44"/>
      <c r="I80" s="44"/>
      <c r="J80" s="44"/>
      <c r="K80" s="44"/>
      <c r="L80" s="34"/>
      <c r="O80" s="44"/>
      <c r="R80" s="46"/>
      <c r="S80" s="41"/>
      <c r="T80" s="101"/>
      <c r="U80" s="101"/>
      <c r="V80" s="101"/>
      <c r="W80" s="101"/>
      <c r="X80" s="101"/>
      <c r="Y80" s="101"/>
      <c r="Z80" s="101"/>
      <c r="AA80" s="101"/>
      <c r="AB80" s="101"/>
      <c r="AC80" s="101"/>
      <c r="AD80" s="101"/>
      <c r="AE80" s="101"/>
    </row>
    <row r="81" spans="12:31" s="35" customFormat="1" ht="15" hidden="1" customHeight="1" x14ac:dyDescent="0.2">
      <c r="L81" s="34"/>
      <c r="O81" s="44"/>
      <c r="R81" s="46"/>
      <c r="S81" s="41"/>
      <c r="T81" s="101"/>
      <c r="U81" s="101"/>
      <c r="V81" s="101"/>
      <c r="W81" s="101"/>
      <c r="X81" s="101"/>
      <c r="Y81" s="101"/>
      <c r="Z81" s="101"/>
      <c r="AA81" s="101"/>
      <c r="AB81" s="101"/>
      <c r="AC81" s="101"/>
      <c r="AD81" s="101"/>
      <c r="AE81" s="101"/>
    </row>
    <row r="82" spans="12:31" s="35" customFormat="1" ht="15" hidden="1" customHeight="1" x14ac:dyDescent="0.2">
      <c r="L82" s="34"/>
      <c r="O82" s="44"/>
      <c r="R82" s="46"/>
      <c r="S82" s="41"/>
      <c r="T82" s="101"/>
      <c r="U82" s="101"/>
      <c r="V82" s="101"/>
      <c r="W82" s="101"/>
      <c r="X82" s="101"/>
      <c r="Y82" s="101"/>
      <c r="Z82" s="101"/>
      <c r="AA82" s="101"/>
      <c r="AB82" s="101"/>
      <c r="AC82" s="101"/>
      <c r="AD82" s="101"/>
      <c r="AE82" s="101"/>
    </row>
    <row r="83" spans="12:31" s="35" customFormat="1" ht="15" hidden="1" customHeight="1" x14ac:dyDescent="0.2">
      <c r="L83" s="34"/>
      <c r="O83" s="44"/>
      <c r="R83" s="46"/>
      <c r="S83" s="41"/>
      <c r="T83" s="101"/>
      <c r="U83" s="101"/>
      <c r="V83" s="101"/>
      <c r="W83" s="101"/>
      <c r="X83" s="101"/>
      <c r="Y83" s="101"/>
      <c r="Z83" s="101"/>
      <c r="AA83" s="101"/>
      <c r="AB83" s="101"/>
      <c r="AC83" s="101"/>
      <c r="AD83" s="101"/>
      <c r="AE83" s="101"/>
    </row>
    <row r="84" spans="12:31" s="35" customFormat="1" ht="15" hidden="1" customHeight="1" x14ac:dyDescent="0.2">
      <c r="L84" s="34"/>
      <c r="O84" s="44"/>
      <c r="R84" s="46"/>
      <c r="S84" s="41"/>
      <c r="T84" s="101"/>
      <c r="U84" s="101"/>
      <c r="V84" s="101"/>
      <c r="W84" s="101"/>
      <c r="X84" s="101"/>
      <c r="Y84" s="101"/>
      <c r="Z84" s="101"/>
      <c r="AA84" s="101"/>
      <c r="AB84" s="101"/>
      <c r="AC84" s="101"/>
      <c r="AD84" s="101"/>
      <c r="AE84" s="101"/>
    </row>
    <row r="85" spans="12:31" s="35" customFormat="1" ht="15" hidden="1" customHeight="1" x14ac:dyDescent="0.2">
      <c r="L85" s="34"/>
      <c r="R85" s="46"/>
      <c r="S85" s="41"/>
      <c r="T85" s="101"/>
      <c r="U85" s="101"/>
      <c r="V85" s="101"/>
      <c r="W85" s="101"/>
      <c r="X85" s="101"/>
      <c r="Y85" s="101"/>
      <c r="Z85" s="101"/>
      <c r="AA85" s="101"/>
      <c r="AB85" s="101"/>
      <c r="AC85" s="101"/>
      <c r="AD85" s="101"/>
      <c r="AE85" s="101"/>
    </row>
    <row r="86" spans="12:31" s="35" customFormat="1" ht="15" hidden="1" customHeight="1" x14ac:dyDescent="0.2">
      <c r="L86" s="34"/>
      <c r="R86" s="46"/>
      <c r="S86" s="41"/>
      <c r="T86" s="101"/>
      <c r="U86" s="101"/>
      <c r="V86" s="101"/>
      <c r="W86" s="101"/>
      <c r="X86" s="101"/>
      <c r="Y86" s="101"/>
      <c r="Z86" s="101"/>
      <c r="AA86" s="101"/>
      <c r="AB86" s="101"/>
      <c r="AC86" s="101"/>
      <c r="AD86" s="101"/>
      <c r="AE86" s="101"/>
    </row>
    <row r="87" spans="12:31" s="35" customFormat="1" ht="15" hidden="1" customHeight="1" x14ac:dyDescent="0.2">
      <c r="L87" s="34"/>
      <c r="R87" s="46"/>
      <c r="S87" s="41"/>
      <c r="T87" s="101"/>
      <c r="U87" s="101"/>
      <c r="V87" s="101"/>
      <c r="W87" s="101"/>
      <c r="X87" s="101"/>
      <c r="Y87" s="101"/>
      <c r="Z87" s="101"/>
      <c r="AA87" s="101"/>
      <c r="AB87" s="101"/>
      <c r="AC87" s="101"/>
      <c r="AD87" s="101"/>
      <c r="AE87" s="101"/>
    </row>
    <row r="88" spans="12:31" s="35" customFormat="1" ht="15" hidden="1" customHeight="1" x14ac:dyDescent="0.2">
      <c r="L88" s="34"/>
      <c r="R88" s="46"/>
      <c r="S88" s="41"/>
      <c r="T88" s="101"/>
      <c r="U88" s="101"/>
      <c r="V88" s="101"/>
      <c r="W88" s="101"/>
      <c r="X88" s="101"/>
      <c r="Y88" s="101"/>
      <c r="Z88" s="101"/>
      <c r="AA88" s="101"/>
      <c r="AB88" s="101"/>
      <c r="AC88" s="101"/>
      <c r="AD88" s="101"/>
      <c r="AE88" s="101"/>
    </row>
    <row r="89" spans="12:31" s="35" customFormat="1" ht="15" hidden="1" customHeight="1" x14ac:dyDescent="0.2">
      <c r="L89" s="34"/>
      <c r="R89" s="46"/>
      <c r="S89" s="41"/>
      <c r="T89" s="101"/>
      <c r="U89" s="101"/>
      <c r="V89" s="101"/>
      <c r="W89" s="101"/>
      <c r="X89" s="101"/>
      <c r="Y89" s="101"/>
      <c r="Z89" s="101"/>
      <c r="AA89" s="101"/>
      <c r="AB89" s="101"/>
      <c r="AC89" s="101"/>
      <c r="AD89" s="101"/>
      <c r="AE89" s="101"/>
    </row>
    <row r="90" spans="12:31" s="35" customFormat="1" ht="15" hidden="1" customHeight="1" x14ac:dyDescent="0.2">
      <c r="L90" s="34"/>
      <c r="R90" s="46"/>
      <c r="S90" s="41"/>
      <c r="T90" s="101"/>
      <c r="U90" s="101"/>
      <c r="V90" s="101"/>
      <c r="W90" s="101"/>
      <c r="X90" s="101"/>
      <c r="Y90" s="101"/>
      <c r="Z90" s="101"/>
      <c r="AA90" s="101"/>
      <c r="AB90" s="101"/>
      <c r="AC90" s="101"/>
      <c r="AD90" s="101"/>
      <c r="AE90" s="101"/>
    </row>
    <row r="91" spans="12:31" s="35" customFormat="1" ht="15" hidden="1" customHeight="1" x14ac:dyDescent="0.2">
      <c r="L91" s="34"/>
      <c r="R91" s="46"/>
      <c r="S91" s="41"/>
      <c r="T91" s="101"/>
      <c r="U91" s="101"/>
      <c r="V91" s="101"/>
      <c r="W91" s="101"/>
      <c r="X91" s="101"/>
      <c r="Y91" s="101"/>
      <c r="Z91" s="101"/>
      <c r="AA91" s="101"/>
      <c r="AB91" s="101"/>
      <c r="AC91" s="101"/>
      <c r="AD91" s="101"/>
      <c r="AE91" s="101"/>
    </row>
    <row r="92" spans="12:31" s="35" customFormat="1" ht="15" hidden="1" customHeight="1" x14ac:dyDescent="0.2">
      <c r="L92" s="34"/>
      <c r="R92" s="46"/>
      <c r="S92" s="41"/>
      <c r="T92" s="101"/>
      <c r="U92" s="101"/>
      <c r="V92" s="101"/>
      <c r="W92" s="101"/>
      <c r="X92" s="101"/>
      <c r="Y92" s="101"/>
      <c r="Z92" s="101"/>
      <c r="AA92" s="101"/>
      <c r="AB92" s="101"/>
      <c r="AC92" s="101"/>
      <c r="AD92" s="101"/>
      <c r="AE92" s="101"/>
    </row>
    <row r="93" spans="12:31" s="35" customFormat="1" ht="15" hidden="1" customHeight="1" x14ac:dyDescent="0.2">
      <c r="L93" s="34"/>
      <c r="R93" s="46"/>
      <c r="S93" s="41"/>
      <c r="T93" s="101"/>
      <c r="U93" s="101"/>
      <c r="V93" s="101"/>
      <c r="W93" s="101"/>
      <c r="X93" s="101"/>
      <c r="Y93" s="101"/>
      <c r="Z93" s="101"/>
      <c r="AA93" s="101"/>
      <c r="AB93" s="101"/>
      <c r="AC93" s="101"/>
      <c r="AD93" s="101"/>
      <c r="AE93" s="101"/>
    </row>
    <row r="94" spans="12:31" s="35" customFormat="1" ht="15" hidden="1" customHeight="1" x14ac:dyDescent="0.2">
      <c r="L94" s="34"/>
      <c r="R94" s="46"/>
      <c r="S94" s="41"/>
      <c r="T94" s="101"/>
      <c r="U94" s="101"/>
      <c r="V94" s="101"/>
      <c r="W94" s="101"/>
      <c r="X94" s="101"/>
      <c r="Y94" s="101"/>
      <c r="Z94" s="101"/>
      <c r="AA94" s="101"/>
      <c r="AB94" s="101"/>
      <c r="AC94" s="101"/>
      <c r="AD94" s="101"/>
      <c r="AE94" s="101"/>
    </row>
    <row r="95" spans="12:31" s="35" customFormat="1" ht="15" hidden="1" customHeight="1" x14ac:dyDescent="0.2">
      <c r="L95" s="34"/>
      <c r="R95" s="46"/>
      <c r="S95" s="41"/>
      <c r="T95" s="101"/>
      <c r="U95" s="101"/>
      <c r="V95" s="101"/>
      <c r="W95" s="101"/>
      <c r="X95" s="101"/>
      <c r="Y95" s="101"/>
      <c r="Z95" s="101"/>
      <c r="AA95" s="101"/>
      <c r="AB95" s="101"/>
      <c r="AC95" s="101"/>
      <c r="AD95" s="101"/>
      <c r="AE95" s="101"/>
    </row>
    <row r="96" spans="12:31" s="35" customFormat="1" ht="15" hidden="1" customHeight="1" x14ac:dyDescent="0.2">
      <c r="L96" s="34"/>
      <c r="R96" s="46"/>
      <c r="S96" s="41"/>
      <c r="T96" s="101"/>
      <c r="U96" s="101"/>
      <c r="V96" s="101"/>
      <c r="W96" s="101"/>
      <c r="X96" s="101"/>
      <c r="Y96" s="101"/>
      <c r="Z96" s="101"/>
      <c r="AA96" s="101"/>
      <c r="AB96" s="101"/>
      <c r="AC96" s="101"/>
      <c r="AD96" s="101"/>
      <c r="AE96" s="101"/>
    </row>
    <row r="97" spans="12:31" s="35" customFormat="1" ht="15" hidden="1" customHeight="1" x14ac:dyDescent="0.2">
      <c r="L97" s="34"/>
      <c r="R97" s="46"/>
      <c r="S97" s="41"/>
      <c r="T97" s="101"/>
      <c r="U97" s="101"/>
      <c r="V97" s="101"/>
      <c r="W97" s="101"/>
      <c r="X97" s="101"/>
      <c r="Y97" s="101"/>
      <c r="Z97" s="101"/>
      <c r="AA97" s="101"/>
      <c r="AB97" s="101"/>
      <c r="AC97" s="101"/>
      <c r="AD97" s="101"/>
      <c r="AE97" s="101"/>
    </row>
    <row r="98" spans="12:31" s="35" customFormat="1" ht="15" hidden="1" customHeight="1" x14ac:dyDescent="0.2">
      <c r="L98" s="34"/>
      <c r="R98" s="46"/>
      <c r="S98" s="41"/>
      <c r="T98" s="101"/>
      <c r="U98" s="101"/>
      <c r="V98" s="101"/>
      <c r="W98" s="101"/>
      <c r="X98" s="101"/>
      <c r="Y98" s="101"/>
      <c r="Z98" s="101"/>
      <c r="AA98" s="101"/>
      <c r="AB98" s="101"/>
      <c r="AC98" s="101"/>
      <c r="AD98" s="101"/>
      <c r="AE98" s="101"/>
    </row>
    <row r="99" spans="12:31" s="35" customFormat="1" ht="15" hidden="1" customHeight="1" x14ac:dyDescent="0.2">
      <c r="L99" s="34"/>
      <c r="R99" s="46"/>
      <c r="S99" s="41"/>
      <c r="T99" s="101"/>
      <c r="U99" s="101"/>
      <c r="V99" s="101"/>
      <c r="W99" s="101"/>
      <c r="X99" s="101"/>
      <c r="Y99" s="101"/>
      <c r="Z99" s="101"/>
      <c r="AA99" s="101"/>
      <c r="AB99" s="101"/>
      <c r="AC99" s="101"/>
      <c r="AD99" s="101"/>
      <c r="AE99" s="101"/>
    </row>
    <row r="100" spans="12:31" s="35" customFormat="1" ht="15" hidden="1" customHeight="1" x14ac:dyDescent="0.2">
      <c r="L100" s="34"/>
      <c r="R100" s="46"/>
      <c r="S100" s="41"/>
      <c r="T100" s="101"/>
      <c r="U100" s="101"/>
      <c r="V100" s="101"/>
      <c r="W100" s="101"/>
      <c r="X100" s="101"/>
      <c r="Y100" s="101"/>
      <c r="Z100" s="101"/>
      <c r="AA100" s="101"/>
      <c r="AB100" s="101"/>
      <c r="AC100" s="101"/>
      <c r="AD100" s="101"/>
      <c r="AE100" s="101"/>
    </row>
    <row r="101" spans="12:31" s="35" customFormat="1" ht="15" hidden="1" customHeight="1" x14ac:dyDescent="0.2">
      <c r="L101" s="34"/>
      <c r="R101" s="46"/>
      <c r="S101" s="41"/>
      <c r="T101" s="101"/>
      <c r="U101" s="101"/>
      <c r="V101" s="101"/>
      <c r="W101" s="101"/>
      <c r="X101" s="101"/>
      <c r="Y101" s="101"/>
      <c r="Z101" s="101"/>
      <c r="AA101" s="101"/>
      <c r="AB101" s="101"/>
      <c r="AC101" s="101"/>
      <c r="AD101" s="101"/>
      <c r="AE101" s="101"/>
    </row>
    <row r="102" spans="12:31" s="35" customFormat="1" ht="15" hidden="1" customHeight="1" x14ac:dyDescent="0.2">
      <c r="L102" s="34"/>
      <c r="R102" s="46"/>
      <c r="S102" s="41"/>
      <c r="T102" s="101"/>
      <c r="U102" s="101"/>
      <c r="V102" s="101"/>
      <c r="W102" s="101"/>
      <c r="X102" s="101"/>
      <c r="Y102" s="101"/>
      <c r="Z102" s="101"/>
      <c r="AA102" s="101"/>
      <c r="AB102" s="101"/>
      <c r="AC102" s="101"/>
      <c r="AD102" s="101"/>
      <c r="AE102" s="101"/>
    </row>
    <row r="103" spans="12:31" s="35" customFormat="1" ht="15" hidden="1" customHeight="1" x14ac:dyDescent="0.2">
      <c r="L103" s="34"/>
      <c r="R103" s="46"/>
      <c r="S103" s="41"/>
      <c r="T103" s="101"/>
      <c r="U103" s="101"/>
      <c r="V103" s="101"/>
      <c r="W103" s="101"/>
      <c r="X103" s="101"/>
      <c r="Y103" s="101"/>
      <c r="Z103" s="101"/>
      <c r="AA103" s="101"/>
      <c r="AB103" s="101"/>
      <c r="AC103" s="101"/>
      <c r="AD103" s="101"/>
      <c r="AE103" s="101"/>
    </row>
    <row r="104" spans="12:31" s="35" customFormat="1" ht="15" hidden="1" customHeight="1" x14ac:dyDescent="0.2">
      <c r="L104" s="34"/>
      <c r="R104" s="46"/>
      <c r="S104" s="41"/>
      <c r="T104" s="101"/>
      <c r="U104" s="101"/>
      <c r="V104" s="101"/>
      <c r="W104" s="101"/>
      <c r="X104" s="101"/>
      <c r="Y104" s="101"/>
      <c r="Z104" s="101"/>
      <c r="AA104" s="101"/>
      <c r="AB104" s="101"/>
      <c r="AC104" s="101"/>
      <c r="AD104" s="101"/>
      <c r="AE104" s="101"/>
    </row>
    <row r="105" spans="12:31" s="35" customFormat="1" ht="15" hidden="1" customHeight="1" x14ac:dyDescent="0.2">
      <c r="L105" s="34"/>
      <c r="R105" s="46"/>
      <c r="S105" s="41"/>
      <c r="T105" s="101"/>
      <c r="U105" s="101"/>
      <c r="V105" s="101"/>
      <c r="W105" s="101"/>
      <c r="X105" s="101"/>
      <c r="Y105" s="101"/>
      <c r="Z105" s="101"/>
      <c r="AA105" s="101"/>
      <c r="AB105" s="101"/>
      <c r="AC105" s="101"/>
      <c r="AD105" s="101"/>
      <c r="AE105" s="101"/>
    </row>
    <row r="106" spans="12:31" s="35" customFormat="1" ht="15" hidden="1" customHeight="1" x14ac:dyDescent="0.2">
      <c r="L106" s="34"/>
      <c r="R106" s="46"/>
      <c r="S106" s="41"/>
      <c r="T106" s="101"/>
      <c r="U106" s="101"/>
      <c r="V106" s="101"/>
      <c r="W106" s="101"/>
      <c r="X106" s="101"/>
      <c r="Y106" s="101"/>
      <c r="Z106" s="101"/>
      <c r="AA106" s="101"/>
      <c r="AB106" s="101"/>
      <c r="AC106" s="101"/>
      <c r="AD106" s="101"/>
      <c r="AE106" s="101"/>
    </row>
    <row r="107" spans="12:31" s="35" customFormat="1" ht="15" hidden="1" customHeight="1" x14ac:dyDescent="0.2">
      <c r="L107" s="34"/>
      <c r="R107" s="46"/>
      <c r="S107" s="41"/>
      <c r="T107" s="101"/>
      <c r="U107" s="101"/>
      <c r="V107" s="101"/>
      <c r="W107" s="101"/>
      <c r="X107" s="101"/>
      <c r="Y107" s="101"/>
      <c r="Z107" s="101"/>
      <c r="AA107" s="101"/>
      <c r="AB107" s="101"/>
      <c r="AC107" s="101"/>
      <c r="AD107" s="101"/>
      <c r="AE107" s="101"/>
    </row>
    <row r="108" spans="12:31" s="35" customFormat="1" ht="15" hidden="1" customHeight="1" x14ac:dyDescent="0.2">
      <c r="L108" s="34"/>
      <c r="R108" s="46"/>
      <c r="S108" s="41"/>
      <c r="T108" s="101"/>
      <c r="U108" s="101"/>
      <c r="V108" s="101"/>
      <c r="W108" s="101"/>
      <c r="X108" s="101"/>
      <c r="Y108" s="101"/>
      <c r="Z108" s="101"/>
      <c r="AA108" s="101"/>
      <c r="AB108" s="101"/>
      <c r="AC108" s="101"/>
      <c r="AD108" s="101"/>
      <c r="AE108" s="101"/>
    </row>
    <row r="109" spans="12:31" s="35" customFormat="1" ht="15" hidden="1" customHeight="1" x14ac:dyDescent="0.2">
      <c r="L109" s="34"/>
      <c r="R109" s="46"/>
      <c r="S109" s="41"/>
      <c r="T109" s="101"/>
      <c r="U109" s="101"/>
      <c r="V109" s="101"/>
      <c r="W109" s="101"/>
      <c r="X109" s="101"/>
      <c r="Y109" s="101"/>
      <c r="Z109" s="101"/>
      <c r="AA109" s="101"/>
      <c r="AB109" s="101"/>
      <c r="AC109" s="101"/>
      <c r="AD109" s="101"/>
      <c r="AE109" s="101"/>
    </row>
    <row r="110" spans="12:31" s="35" customFormat="1" ht="15" hidden="1" customHeight="1" x14ac:dyDescent="0.2">
      <c r="L110" s="34"/>
      <c r="R110" s="46"/>
      <c r="S110" s="41"/>
      <c r="T110" s="101"/>
      <c r="U110" s="101"/>
      <c r="V110" s="101"/>
      <c r="W110" s="101"/>
      <c r="X110" s="101"/>
      <c r="Y110" s="101"/>
      <c r="Z110" s="101"/>
      <c r="AA110" s="101"/>
      <c r="AB110" s="101"/>
      <c r="AC110" s="101"/>
      <c r="AD110" s="101"/>
      <c r="AE110" s="101"/>
    </row>
    <row r="111" spans="12:31" s="35" customFormat="1" ht="15" hidden="1" customHeight="1" x14ac:dyDescent="0.2">
      <c r="L111" s="34"/>
      <c r="R111" s="46"/>
      <c r="S111" s="41"/>
      <c r="T111" s="101"/>
      <c r="U111" s="101"/>
      <c r="V111" s="101"/>
      <c r="W111" s="101"/>
      <c r="X111" s="101"/>
      <c r="Y111" s="101"/>
      <c r="Z111" s="101"/>
      <c r="AA111" s="101"/>
      <c r="AB111" s="101"/>
      <c r="AC111" s="101"/>
      <c r="AD111" s="101"/>
      <c r="AE111" s="101"/>
    </row>
    <row r="112" spans="12:31" s="35" customFormat="1" ht="15" hidden="1" customHeight="1" x14ac:dyDescent="0.2">
      <c r="L112" s="34"/>
      <c r="R112" s="46"/>
      <c r="S112" s="41"/>
      <c r="T112" s="101"/>
      <c r="U112" s="101"/>
      <c r="V112" s="101"/>
      <c r="W112" s="101"/>
      <c r="X112" s="101"/>
      <c r="Y112" s="101"/>
      <c r="Z112" s="101"/>
      <c r="AA112" s="101"/>
      <c r="AB112" s="101"/>
      <c r="AC112" s="101"/>
      <c r="AD112" s="101"/>
      <c r="AE112" s="101"/>
    </row>
    <row r="113" spans="12:31" s="35" customFormat="1" ht="15" hidden="1" customHeight="1" x14ac:dyDescent="0.2">
      <c r="L113" s="34"/>
      <c r="R113" s="46"/>
      <c r="S113" s="41"/>
      <c r="T113" s="101"/>
      <c r="U113" s="101"/>
      <c r="V113" s="101"/>
      <c r="W113" s="101"/>
      <c r="X113" s="101"/>
      <c r="Y113" s="101"/>
      <c r="Z113" s="101"/>
      <c r="AA113" s="101"/>
      <c r="AB113" s="101"/>
      <c r="AC113" s="101"/>
      <c r="AD113" s="101"/>
      <c r="AE113" s="101"/>
    </row>
    <row r="114" spans="12:31" s="35" customFormat="1" ht="15" hidden="1" customHeight="1" x14ac:dyDescent="0.2">
      <c r="L114" s="34"/>
      <c r="R114" s="46"/>
      <c r="S114" s="41"/>
      <c r="T114" s="101"/>
      <c r="U114" s="101"/>
      <c r="V114" s="101"/>
      <c r="W114" s="101"/>
      <c r="X114" s="101"/>
      <c r="Y114" s="101"/>
      <c r="Z114" s="101"/>
      <c r="AA114" s="101"/>
      <c r="AB114" s="101"/>
      <c r="AC114" s="101"/>
      <c r="AD114" s="101"/>
      <c r="AE114" s="101"/>
    </row>
    <row r="115" spans="12:31" s="35" customFormat="1" ht="15" hidden="1" customHeight="1" x14ac:dyDescent="0.2">
      <c r="L115" s="34"/>
      <c r="R115" s="46"/>
      <c r="S115" s="41"/>
      <c r="T115" s="101"/>
      <c r="U115" s="101"/>
      <c r="V115" s="101"/>
      <c r="W115" s="101"/>
      <c r="X115" s="101"/>
      <c r="Y115" s="101"/>
      <c r="Z115" s="101"/>
      <c r="AA115" s="101"/>
      <c r="AB115" s="101"/>
      <c r="AC115" s="101"/>
      <c r="AD115" s="101"/>
      <c r="AE115" s="101"/>
    </row>
    <row r="116" spans="12:31" s="35" customFormat="1" ht="14.25" hidden="1" customHeight="1" x14ac:dyDescent="0.2"/>
    <row r="117" spans="12:31" s="35" customFormat="1" ht="14.25" hidden="1" customHeight="1" x14ac:dyDescent="0.2">
      <c r="R117" s="48"/>
      <c r="S117" s="49"/>
    </row>
    <row r="118" spans="12:31" s="35" customFormat="1" ht="14.25" hidden="1" customHeight="1" x14ac:dyDescent="0.2"/>
    <row r="119" spans="12:31" s="35" customFormat="1" ht="14.25" hidden="1" customHeight="1" x14ac:dyDescent="0.2"/>
    <row r="120" spans="12:31" s="35" customFormat="1" ht="15" hidden="1" customHeight="1" x14ac:dyDescent="0.2">
      <c r="T120" s="45"/>
    </row>
    <row r="121" spans="12:31" s="35" customFormat="1" ht="15" hidden="1" customHeight="1" x14ac:dyDescent="0.2">
      <c r="T121" s="45"/>
    </row>
    <row r="122" spans="12:31" s="35" customFormat="1" ht="15" hidden="1" customHeight="1" x14ac:dyDescent="0.2">
      <c r="T122" s="45"/>
    </row>
    <row r="123" spans="12:31" s="35" customFormat="1" ht="15" hidden="1" customHeight="1" x14ac:dyDescent="0.2">
      <c r="T123" s="45"/>
    </row>
    <row r="124" spans="12:31" s="35" customFormat="1" ht="15" hidden="1" customHeight="1" x14ac:dyDescent="0.2">
      <c r="T124" s="45"/>
    </row>
    <row r="125" spans="12:31" s="35" customFormat="1" ht="15" hidden="1" customHeight="1" x14ac:dyDescent="0.2">
      <c r="T125" s="45"/>
    </row>
    <row r="126" spans="12:31" s="35" customFormat="1" ht="15" hidden="1" customHeight="1" x14ac:dyDescent="0.2">
      <c r="T126" s="45"/>
    </row>
    <row r="127" spans="12:31" s="35" customFormat="1" ht="15" hidden="1" customHeight="1" x14ac:dyDescent="0.2">
      <c r="T127" s="45"/>
    </row>
    <row r="128" spans="12:31" s="35" customFormat="1" ht="15" hidden="1" customHeight="1" x14ac:dyDescent="0.2">
      <c r="T128" s="45"/>
    </row>
    <row r="129" spans="18:31" s="35" customFormat="1" ht="15" hidden="1" customHeight="1" x14ac:dyDescent="0.2">
      <c r="T129" s="45"/>
    </row>
    <row r="130" spans="18:31" s="35" customFormat="1" ht="15" hidden="1" customHeight="1" x14ac:dyDescent="0.2">
      <c r="T130" s="45"/>
    </row>
    <row r="131" spans="18:31" s="35" customFormat="1" ht="15" hidden="1" customHeight="1" x14ac:dyDescent="0.2">
      <c r="T131" s="45"/>
    </row>
    <row r="132" spans="18:31" s="35" customFormat="1" ht="14.25" hidden="1" customHeight="1" x14ac:dyDescent="0.2"/>
    <row r="133" spans="18:31" s="35" customFormat="1" ht="14.25" hidden="1" customHeight="1" x14ac:dyDescent="0.2"/>
    <row r="134" spans="18:31" s="35" customFormat="1" ht="14.25" hidden="1" customHeight="1" x14ac:dyDescent="0.2"/>
    <row r="135" spans="18:31" s="35" customFormat="1" ht="14.25" hidden="1" customHeight="1" x14ac:dyDescent="0.2"/>
    <row r="136" spans="18:31" s="35" customFormat="1" ht="14.25" hidden="1" customHeight="1" x14ac:dyDescent="0.2"/>
    <row r="137" spans="18:31" s="35" customFormat="1" ht="14.25" hidden="1" customHeight="1" x14ac:dyDescent="0.2"/>
    <row r="138" spans="18:31" s="35" customFormat="1" ht="14.25" hidden="1" customHeight="1" x14ac:dyDescent="0.2"/>
    <row r="139" spans="18:31" s="35" customFormat="1" ht="15" hidden="1" customHeight="1" x14ac:dyDescent="0.2">
      <c r="R139" s="45"/>
      <c r="S139" s="45"/>
      <c r="T139" s="45"/>
      <c r="U139" s="45"/>
      <c r="V139" s="45"/>
      <c r="W139" s="45"/>
      <c r="X139" s="45"/>
      <c r="Y139" s="45"/>
      <c r="Z139" s="45"/>
      <c r="AA139" s="45"/>
      <c r="AB139" s="45"/>
      <c r="AC139" s="45"/>
      <c r="AD139" s="45"/>
      <c r="AE139" s="45"/>
    </row>
    <row r="140" spans="18:31" s="35" customFormat="1" ht="15" hidden="1" customHeight="1" x14ac:dyDescent="0.2">
      <c r="R140" s="46"/>
      <c r="S140" s="41"/>
      <c r="T140" s="101"/>
      <c r="U140" s="101"/>
      <c r="V140" s="101"/>
      <c r="W140" s="101"/>
      <c r="X140" s="101"/>
      <c r="Y140" s="101"/>
      <c r="Z140" s="101"/>
      <c r="AA140" s="101"/>
      <c r="AB140" s="101"/>
      <c r="AC140" s="101"/>
      <c r="AD140" s="101"/>
      <c r="AE140" s="101"/>
    </row>
    <row r="141" spans="18:31" s="35" customFormat="1" ht="15" hidden="1" customHeight="1" x14ac:dyDescent="0.2">
      <c r="R141" s="46"/>
      <c r="S141" s="41"/>
      <c r="T141" s="101"/>
      <c r="U141" s="101"/>
      <c r="V141" s="101"/>
      <c r="W141" s="101"/>
      <c r="X141" s="101"/>
      <c r="Y141" s="101"/>
      <c r="Z141" s="101"/>
      <c r="AA141" s="101"/>
      <c r="AB141" s="101"/>
      <c r="AC141" s="101"/>
      <c r="AD141" s="101"/>
      <c r="AE141" s="101"/>
    </row>
    <row r="142" spans="18:31" s="35" customFormat="1" ht="15" hidden="1" customHeight="1" x14ac:dyDescent="0.2">
      <c r="R142" s="46"/>
      <c r="S142" s="41"/>
      <c r="T142" s="101"/>
      <c r="U142" s="101"/>
      <c r="V142" s="101"/>
      <c r="W142" s="101"/>
      <c r="X142" s="101"/>
      <c r="Y142" s="101"/>
      <c r="Z142" s="101"/>
      <c r="AA142" s="101"/>
      <c r="AB142" s="101"/>
      <c r="AC142" s="101"/>
      <c r="AD142" s="101"/>
      <c r="AE142" s="101"/>
    </row>
    <row r="143" spans="18:31" s="35" customFormat="1" ht="15" hidden="1" customHeight="1" x14ac:dyDescent="0.2">
      <c r="R143" s="46"/>
      <c r="S143" s="41"/>
      <c r="T143" s="101"/>
      <c r="U143" s="101"/>
      <c r="V143" s="101"/>
      <c r="W143" s="101"/>
      <c r="X143" s="101"/>
      <c r="Y143" s="101"/>
      <c r="Z143" s="101"/>
      <c r="AA143" s="101"/>
      <c r="AB143" s="101"/>
      <c r="AC143" s="101"/>
      <c r="AD143" s="101"/>
      <c r="AE143" s="101"/>
    </row>
    <row r="144" spans="18:31" s="35" customFormat="1" ht="15" hidden="1" customHeight="1" x14ac:dyDescent="0.2">
      <c r="R144" s="46"/>
      <c r="S144" s="41"/>
      <c r="T144" s="101"/>
      <c r="U144" s="101"/>
      <c r="V144" s="101"/>
      <c r="W144" s="101"/>
      <c r="X144" s="101"/>
      <c r="Y144" s="101"/>
      <c r="Z144" s="101"/>
      <c r="AA144" s="101"/>
      <c r="AB144" s="101"/>
      <c r="AC144" s="101"/>
      <c r="AD144" s="101"/>
      <c r="AE144" s="101"/>
    </row>
    <row r="145" spans="18:31" s="35" customFormat="1" ht="15" hidden="1" customHeight="1" x14ac:dyDescent="0.2">
      <c r="R145" s="46"/>
      <c r="S145" s="41"/>
      <c r="T145" s="101"/>
      <c r="U145" s="101"/>
      <c r="V145" s="101"/>
      <c r="W145" s="101"/>
      <c r="X145" s="101"/>
      <c r="Y145" s="101"/>
      <c r="Z145" s="101"/>
      <c r="AA145" s="101"/>
      <c r="AB145" s="101"/>
      <c r="AC145" s="101"/>
      <c r="AD145" s="101"/>
      <c r="AE145" s="101"/>
    </row>
    <row r="146" spans="18:31" s="35" customFormat="1" ht="15" hidden="1" customHeight="1" x14ac:dyDescent="0.2">
      <c r="R146" s="46"/>
      <c r="S146" s="41"/>
      <c r="T146" s="101"/>
      <c r="U146" s="101"/>
      <c r="V146" s="101"/>
      <c r="W146" s="101"/>
      <c r="X146" s="101"/>
      <c r="Y146" s="101"/>
      <c r="Z146" s="101"/>
      <c r="AA146" s="101"/>
      <c r="AB146" s="101"/>
      <c r="AC146" s="101"/>
      <c r="AD146" s="101"/>
      <c r="AE146" s="101"/>
    </row>
    <row r="147" spans="18:31" s="35" customFormat="1" ht="15" hidden="1" customHeight="1" x14ac:dyDescent="0.2">
      <c r="R147" s="46"/>
      <c r="S147" s="41"/>
      <c r="T147" s="101"/>
      <c r="U147" s="101"/>
      <c r="V147" s="101"/>
      <c r="W147" s="101"/>
      <c r="X147" s="101"/>
      <c r="Y147" s="101"/>
      <c r="Z147" s="101"/>
      <c r="AA147" s="101"/>
      <c r="AB147" s="101"/>
      <c r="AC147" s="101"/>
      <c r="AD147" s="101"/>
      <c r="AE147" s="101"/>
    </row>
    <row r="148" spans="18:31" s="35" customFormat="1" ht="15" hidden="1" customHeight="1" x14ac:dyDescent="0.2">
      <c r="R148" s="46"/>
      <c r="S148" s="41"/>
      <c r="T148" s="101"/>
      <c r="U148" s="101"/>
      <c r="V148" s="101"/>
      <c r="W148" s="101"/>
      <c r="X148" s="101"/>
      <c r="Y148" s="101"/>
      <c r="Z148" s="101"/>
      <c r="AA148" s="101"/>
      <c r="AB148" s="101"/>
      <c r="AC148" s="101"/>
      <c r="AD148" s="101"/>
      <c r="AE148" s="101"/>
    </row>
    <row r="149" spans="18:31" s="35" customFormat="1" ht="15" hidden="1" customHeight="1" x14ac:dyDescent="0.2">
      <c r="R149" s="46"/>
      <c r="S149" s="41"/>
      <c r="T149" s="101"/>
      <c r="U149" s="101"/>
      <c r="V149" s="101"/>
      <c r="W149" s="101"/>
      <c r="X149" s="101"/>
      <c r="Y149" s="101"/>
      <c r="Z149" s="101"/>
      <c r="AA149" s="101"/>
      <c r="AB149" s="101"/>
      <c r="AC149" s="101"/>
      <c r="AD149" s="101"/>
      <c r="AE149" s="101"/>
    </row>
    <row r="150" spans="18:31" s="35" customFormat="1" ht="15" hidden="1" customHeight="1" x14ac:dyDescent="0.2">
      <c r="R150" s="46"/>
      <c r="S150" s="41"/>
      <c r="T150" s="101"/>
      <c r="U150" s="101"/>
      <c r="V150" s="101"/>
      <c r="W150" s="101"/>
      <c r="X150" s="101"/>
      <c r="Y150" s="101"/>
      <c r="Z150" s="101"/>
      <c r="AA150" s="101"/>
      <c r="AB150" s="101"/>
      <c r="AC150" s="101"/>
      <c r="AD150" s="101"/>
      <c r="AE150" s="101"/>
    </row>
    <row r="151" spans="18:31" s="35" customFormat="1" ht="15" hidden="1" customHeight="1" x14ac:dyDescent="0.2">
      <c r="R151" s="46"/>
      <c r="S151" s="41"/>
      <c r="T151" s="101"/>
      <c r="U151" s="101"/>
      <c r="V151" s="101"/>
      <c r="W151" s="101"/>
      <c r="X151" s="101"/>
      <c r="Y151" s="101"/>
      <c r="Z151" s="101"/>
      <c r="AA151" s="101"/>
      <c r="AB151" s="101"/>
      <c r="AC151" s="101"/>
      <c r="AD151" s="101"/>
      <c r="AE151" s="101"/>
    </row>
    <row r="152" spans="18:31" s="35" customFormat="1" ht="15" hidden="1" customHeight="1" x14ac:dyDescent="0.2">
      <c r="R152" s="46"/>
      <c r="S152" s="41"/>
      <c r="T152" s="101"/>
      <c r="U152" s="101"/>
      <c r="V152" s="101"/>
      <c r="W152" s="101"/>
      <c r="X152" s="101"/>
      <c r="Y152" s="101"/>
      <c r="Z152" s="101"/>
      <c r="AA152" s="101"/>
      <c r="AB152" s="101"/>
      <c r="AC152" s="101"/>
      <c r="AD152" s="101"/>
      <c r="AE152" s="101"/>
    </row>
    <row r="153" spans="18:31" s="35" customFormat="1" ht="15" hidden="1" customHeight="1" x14ac:dyDescent="0.2">
      <c r="R153" s="46"/>
      <c r="S153" s="41"/>
      <c r="T153" s="101"/>
      <c r="U153" s="101"/>
      <c r="V153" s="101"/>
      <c r="W153" s="101"/>
      <c r="X153" s="101"/>
      <c r="Y153" s="101"/>
      <c r="Z153" s="101"/>
      <c r="AA153" s="101"/>
      <c r="AB153" s="101"/>
      <c r="AC153" s="101"/>
      <c r="AD153" s="101"/>
      <c r="AE153" s="101"/>
    </row>
    <row r="154" spans="18:31" s="35" customFormat="1" ht="15" hidden="1" customHeight="1" x14ac:dyDescent="0.2">
      <c r="R154" s="46"/>
      <c r="S154" s="41"/>
      <c r="T154" s="101"/>
      <c r="U154" s="101"/>
      <c r="V154" s="101"/>
      <c r="W154" s="101"/>
      <c r="X154" s="101"/>
      <c r="Y154" s="101"/>
      <c r="Z154" s="101"/>
      <c r="AA154" s="101"/>
      <c r="AB154" s="101"/>
      <c r="AC154" s="101"/>
      <c r="AD154" s="101"/>
      <c r="AE154" s="101"/>
    </row>
    <row r="155" spans="18:31" s="35" customFormat="1" ht="15" hidden="1" customHeight="1" x14ac:dyDescent="0.2">
      <c r="R155" s="46"/>
      <c r="S155" s="41"/>
      <c r="T155" s="101"/>
      <c r="U155" s="101"/>
      <c r="V155" s="101"/>
      <c r="W155" s="101"/>
      <c r="X155" s="101"/>
      <c r="Y155" s="101"/>
      <c r="Z155" s="101"/>
      <c r="AA155" s="101"/>
      <c r="AB155" s="101"/>
      <c r="AC155" s="101"/>
      <c r="AD155" s="101"/>
      <c r="AE155" s="101"/>
    </row>
    <row r="156" spans="18:31" s="35" customFormat="1" ht="15" hidden="1" customHeight="1" x14ac:dyDescent="0.2">
      <c r="R156" s="46"/>
      <c r="S156" s="41"/>
      <c r="T156" s="101"/>
      <c r="U156" s="101"/>
      <c r="V156" s="101"/>
      <c r="W156" s="101"/>
      <c r="X156" s="101"/>
      <c r="Y156" s="101"/>
      <c r="Z156" s="101"/>
      <c r="AA156" s="101"/>
      <c r="AB156" s="101"/>
      <c r="AC156" s="101"/>
      <c r="AD156" s="101"/>
      <c r="AE156" s="101"/>
    </row>
    <row r="157" spans="18:31" s="35" customFormat="1" ht="15" hidden="1" customHeight="1" x14ac:dyDescent="0.2">
      <c r="R157" s="46"/>
      <c r="S157" s="41"/>
      <c r="T157" s="101"/>
      <c r="U157" s="101"/>
      <c r="V157" s="101"/>
      <c r="W157" s="101"/>
      <c r="X157" s="101"/>
      <c r="Y157" s="101"/>
      <c r="Z157" s="101"/>
      <c r="AA157" s="101"/>
      <c r="AB157" s="101"/>
      <c r="AC157" s="101"/>
      <c r="AD157" s="101"/>
      <c r="AE157" s="101"/>
    </row>
    <row r="158" spans="18:31" s="35" customFormat="1" ht="15" hidden="1" customHeight="1" x14ac:dyDescent="0.2">
      <c r="R158" s="46"/>
      <c r="S158" s="41"/>
      <c r="T158" s="101"/>
      <c r="U158" s="101"/>
      <c r="V158" s="101"/>
      <c r="W158" s="101"/>
      <c r="X158" s="101"/>
      <c r="Y158" s="101"/>
      <c r="Z158" s="101"/>
      <c r="AA158" s="101"/>
      <c r="AB158" s="101"/>
      <c r="AC158" s="101"/>
      <c r="AD158" s="101"/>
      <c r="AE158" s="101"/>
    </row>
    <row r="159" spans="18:31" s="35" customFormat="1" ht="15" hidden="1" customHeight="1" x14ac:dyDescent="0.2">
      <c r="R159" s="46"/>
      <c r="S159" s="41"/>
      <c r="T159" s="101"/>
      <c r="U159" s="101"/>
      <c r="V159" s="101"/>
      <c r="W159" s="101"/>
      <c r="X159" s="101"/>
      <c r="Y159" s="101"/>
      <c r="Z159" s="101"/>
      <c r="AA159" s="101"/>
      <c r="AB159" s="101"/>
      <c r="AC159" s="101"/>
      <c r="AD159" s="101"/>
      <c r="AE159" s="101"/>
    </row>
    <row r="160" spans="18:31" s="35" customFormat="1" ht="15" hidden="1" customHeight="1" x14ac:dyDescent="0.2">
      <c r="R160" s="46"/>
      <c r="S160" s="41"/>
      <c r="T160" s="101"/>
      <c r="U160" s="101"/>
      <c r="V160" s="101"/>
      <c r="W160" s="101"/>
      <c r="X160" s="101"/>
      <c r="Y160" s="101"/>
      <c r="Z160" s="101"/>
      <c r="AA160" s="101"/>
      <c r="AB160" s="101"/>
      <c r="AC160" s="101"/>
      <c r="AD160" s="101"/>
      <c r="AE160" s="101"/>
    </row>
    <row r="161" spans="18:31" s="35" customFormat="1" ht="15" hidden="1" customHeight="1" x14ac:dyDescent="0.2">
      <c r="R161" s="46"/>
      <c r="S161" s="41"/>
      <c r="T161" s="101"/>
      <c r="U161" s="101"/>
      <c r="V161" s="101"/>
      <c r="W161" s="101"/>
      <c r="X161" s="101"/>
      <c r="Y161" s="101"/>
      <c r="Z161" s="101"/>
      <c r="AA161" s="101"/>
      <c r="AB161" s="101"/>
      <c r="AC161" s="101"/>
      <c r="AD161" s="101"/>
      <c r="AE161" s="101"/>
    </row>
    <row r="162" spans="18:31" s="35" customFormat="1" ht="15" hidden="1" customHeight="1" x14ac:dyDescent="0.2">
      <c r="R162" s="46"/>
      <c r="S162" s="41"/>
      <c r="T162" s="101"/>
      <c r="U162" s="101"/>
      <c r="V162" s="101"/>
      <c r="W162" s="101"/>
      <c r="X162" s="101"/>
      <c r="Y162" s="101"/>
      <c r="Z162" s="101"/>
      <c r="AA162" s="101"/>
      <c r="AB162" s="101"/>
      <c r="AC162" s="101"/>
      <c r="AD162" s="101"/>
      <c r="AE162" s="101"/>
    </row>
    <row r="163" spans="18:31" s="35" customFormat="1" ht="15" hidden="1" customHeight="1" x14ac:dyDescent="0.2">
      <c r="R163" s="46"/>
      <c r="S163" s="41"/>
      <c r="T163" s="101"/>
      <c r="U163" s="101"/>
      <c r="V163" s="101"/>
      <c r="W163" s="101"/>
      <c r="X163" s="101"/>
      <c r="Y163" s="101"/>
      <c r="Z163" s="101"/>
      <c r="AA163" s="101"/>
      <c r="AB163" s="101"/>
      <c r="AC163" s="101"/>
      <c r="AD163" s="101"/>
      <c r="AE163" s="101"/>
    </row>
    <row r="164" spans="18:31" s="35" customFormat="1" ht="15" hidden="1" customHeight="1" x14ac:dyDescent="0.2">
      <c r="R164" s="46"/>
      <c r="S164" s="41"/>
      <c r="T164" s="101"/>
      <c r="U164" s="101"/>
      <c r="V164" s="101"/>
      <c r="W164" s="101"/>
      <c r="X164" s="101"/>
      <c r="Y164" s="101"/>
      <c r="Z164" s="101"/>
      <c r="AA164" s="101"/>
      <c r="AB164" s="101"/>
      <c r="AC164" s="101"/>
      <c r="AD164" s="101"/>
      <c r="AE164" s="101"/>
    </row>
    <row r="165" spans="18:31" s="35" customFormat="1" ht="15" hidden="1" customHeight="1" x14ac:dyDescent="0.2">
      <c r="R165" s="46"/>
      <c r="S165" s="41"/>
      <c r="T165" s="101"/>
      <c r="U165" s="101"/>
      <c r="V165" s="101"/>
      <c r="W165" s="101"/>
      <c r="X165" s="101"/>
      <c r="Y165" s="101"/>
      <c r="Z165" s="101"/>
      <c r="AA165" s="101"/>
      <c r="AB165" s="101"/>
      <c r="AC165" s="101"/>
      <c r="AD165" s="101"/>
      <c r="AE165" s="101"/>
    </row>
    <row r="166" spans="18:31" s="35" customFormat="1" ht="15" hidden="1" customHeight="1" x14ac:dyDescent="0.2">
      <c r="R166" s="46"/>
      <c r="S166" s="41"/>
      <c r="T166" s="101"/>
      <c r="U166" s="101"/>
      <c r="V166" s="101"/>
      <c r="W166" s="101"/>
      <c r="X166" s="101"/>
      <c r="Y166" s="101"/>
      <c r="Z166" s="101"/>
      <c r="AA166" s="101"/>
      <c r="AB166" s="101"/>
      <c r="AC166" s="101"/>
      <c r="AD166" s="101"/>
      <c r="AE166" s="101"/>
    </row>
    <row r="167" spans="18:31" s="35" customFormat="1" ht="15" hidden="1" customHeight="1" x14ac:dyDescent="0.2">
      <c r="R167" s="46"/>
      <c r="S167" s="41"/>
      <c r="T167" s="101"/>
      <c r="U167" s="101"/>
      <c r="V167" s="101"/>
      <c r="W167" s="101"/>
      <c r="X167" s="101"/>
      <c r="Y167" s="101"/>
      <c r="Z167" s="101"/>
      <c r="AA167" s="101"/>
      <c r="AB167" s="101"/>
      <c r="AC167" s="101"/>
      <c r="AD167" s="101"/>
      <c r="AE167" s="101"/>
    </row>
    <row r="168" spans="18:31" s="35" customFormat="1" ht="15" hidden="1" customHeight="1" x14ac:dyDescent="0.2">
      <c r="R168" s="46"/>
      <c r="S168" s="41"/>
      <c r="T168" s="101"/>
      <c r="U168" s="101"/>
      <c r="V168" s="101"/>
      <c r="W168" s="101"/>
      <c r="X168" s="101"/>
      <c r="Y168" s="101"/>
      <c r="Z168" s="101"/>
      <c r="AA168" s="101"/>
      <c r="AB168" s="101"/>
      <c r="AC168" s="101"/>
      <c r="AD168" s="101"/>
      <c r="AE168" s="101"/>
    </row>
    <row r="169" spans="18:31" s="35" customFormat="1" ht="15" hidden="1" customHeight="1" x14ac:dyDescent="0.2">
      <c r="R169" s="46"/>
      <c r="S169" s="41"/>
      <c r="T169" s="101"/>
      <c r="U169" s="101"/>
      <c r="V169" s="101"/>
      <c r="W169" s="101"/>
      <c r="X169" s="101"/>
      <c r="Y169" s="101"/>
      <c r="Z169" s="101"/>
      <c r="AA169" s="101"/>
      <c r="AB169" s="101"/>
      <c r="AC169" s="101"/>
      <c r="AD169" s="101"/>
      <c r="AE169" s="101"/>
    </row>
    <row r="170" spans="18:31" s="35" customFormat="1" ht="15" hidden="1" customHeight="1" x14ac:dyDescent="0.2">
      <c r="R170" s="46"/>
      <c r="S170" s="41"/>
      <c r="T170" s="101"/>
      <c r="U170" s="101"/>
      <c r="V170" s="101"/>
      <c r="W170" s="101"/>
      <c r="X170" s="101"/>
      <c r="Y170" s="101"/>
      <c r="Z170" s="101"/>
      <c r="AA170" s="101"/>
      <c r="AB170" s="101"/>
      <c r="AC170" s="101"/>
      <c r="AD170" s="101"/>
      <c r="AE170" s="101"/>
    </row>
    <row r="171" spans="18:31" s="35" customFormat="1" ht="15" hidden="1" customHeight="1" x14ac:dyDescent="0.2">
      <c r="R171" s="46"/>
      <c r="S171" s="41"/>
      <c r="T171" s="101"/>
      <c r="U171" s="101"/>
      <c r="V171" s="101"/>
      <c r="W171" s="101"/>
      <c r="X171" s="101"/>
      <c r="Y171" s="101"/>
      <c r="Z171" s="101"/>
      <c r="AA171" s="101"/>
      <c r="AB171" s="101"/>
      <c r="AC171" s="101"/>
      <c r="AD171" s="101"/>
      <c r="AE171" s="101"/>
    </row>
    <row r="172" spans="18:31" s="35" customFormat="1" ht="15" hidden="1" customHeight="1" x14ac:dyDescent="0.2">
      <c r="R172" s="46"/>
      <c r="S172" s="41"/>
      <c r="T172" s="101"/>
      <c r="U172" s="101"/>
      <c r="V172" s="101"/>
      <c r="W172" s="101"/>
      <c r="X172" s="101"/>
      <c r="Y172" s="101"/>
      <c r="Z172" s="101"/>
      <c r="AA172" s="101"/>
      <c r="AB172" s="101"/>
      <c r="AC172" s="101"/>
      <c r="AD172" s="101"/>
      <c r="AE172" s="101"/>
    </row>
    <row r="173" spans="18:31" s="35" customFormat="1" ht="15" hidden="1" customHeight="1" x14ac:dyDescent="0.2">
      <c r="R173" s="46"/>
      <c r="S173" s="41"/>
      <c r="T173" s="101"/>
      <c r="U173" s="101"/>
      <c r="V173" s="101"/>
      <c r="W173" s="101"/>
      <c r="X173" s="101"/>
      <c r="Y173" s="101"/>
      <c r="Z173" s="101"/>
      <c r="AA173" s="101"/>
      <c r="AB173" s="101"/>
      <c r="AC173" s="101"/>
      <c r="AD173" s="101"/>
      <c r="AE173" s="101"/>
    </row>
    <row r="174" spans="18:31" s="35" customFormat="1" ht="15" hidden="1" customHeight="1" x14ac:dyDescent="0.2">
      <c r="R174" s="46"/>
      <c r="S174" s="41"/>
      <c r="T174" s="101"/>
      <c r="U174" s="101"/>
      <c r="V174" s="101"/>
      <c r="W174" s="101"/>
      <c r="X174" s="101"/>
      <c r="Y174" s="101"/>
      <c r="Z174" s="101"/>
      <c r="AA174" s="101"/>
      <c r="AB174" s="101"/>
      <c r="AC174" s="101"/>
      <c r="AD174" s="101"/>
      <c r="AE174" s="101"/>
    </row>
    <row r="175" spans="18:31" s="35" customFormat="1" ht="15" hidden="1" customHeight="1" x14ac:dyDescent="0.2">
      <c r="R175" s="46"/>
      <c r="S175" s="41"/>
      <c r="T175" s="101"/>
      <c r="U175" s="101"/>
      <c r="V175" s="101"/>
      <c r="W175" s="101"/>
      <c r="X175" s="101"/>
      <c r="Y175" s="101"/>
      <c r="Z175" s="101"/>
      <c r="AA175" s="101"/>
      <c r="AB175" s="101"/>
      <c r="AC175" s="101"/>
      <c r="AD175" s="101"/>
      <c r="AE175" s="101"/>
    </row>
    <row r="176" spans="18:31" s="35" customFormat="1" ht="15" hidden="1" customHeight="1" x14ac:dyDescent="0.2">
      <c r="R176" s="46"/>
      <c r="S176" s="41"/>
      <c r="T176" s="101"/>
      <c r="U176" s="101"/>
      <c r="V176" s="101"/>
      <c r="W176" s="101"/>
      <c r="X176" s="101"/>
      <c r="Y176" s="101"/>
      <c r="Z176" s="101"/>
      <c r="AA176" s="101"/>
      <c r="AB176" s="101"/>
      <c r="AC176" s="101"/>
      <c r="AD176" s="101"/>
      <c r="AE176" s="101"/>
    </row>
    <row r="177" spans="18:31" s="35" customFormat="1" ht="15" hidden="1" customHeight="1" x14ac:dyDescent="0.2">
      <c r="R177" s="46"/>
      <c r="S177" s="41"/>
      <c r="T177" s="101"/>
      <c r="U177" s="101"/>
      <c r="V177" s="101"/>
      <c r="W177" s="101"/>
      <c r="X177" s="101"/>
      <c r="Y177" s="101"/>
      <c r="Z177" s="101"/>
      <c r="AA177" s="101"/>
      <c r="AB177" s="101"/>
      <c r="AC177" s="101"/>
      <c r="AD177" s="101"/>
      <c r="AE177" s="101"/>
    </row>
    <row r="178" spans="18:31" s="35" customFormat="1" ht="15" hidden="1" customHeight="1" x14ac:dyDescent="0.2">
      <c r="R178" s="46"/>
      <c r="S178" s="41"/>
      <c r="T178" s="101"/>
      <c r="U178" s="101"/>
      <c r="V178" s="101"/>
      <c r="W178" s="101"/>
      <c r="X178" s="101"/>
      <c r="Y178" s="101"/>
      <c r="Z178" s="101"/>
      <c r="AA178" s="101"/>
      <c r="AB178" s="101"/>
      <c r="AC178" s="101"/>
      <c r="AD178" s="101"/>
      <c r="AE178" s="101"/>
    </row>
    <row r="179" spans="18:31" s="35" customFormat="1" ht="15" hidden="1" customHeight="1" x14ac:dyDescent="0.2">
      <c r="R179" s="46"/>
      <c r="S179" s="41"/>
      <c r="T179" s="101"/>
      <c r="U179" s="101"/>
      <c r="V179" s="101"/>
      <c r="W179" s="101"/>
      <c r="X179" s="101"/>
      <c r="Y179" s="101"/>
      <c r="Z179" s="101"/>
      <c r="AA179" s="101"/>
      <c r="AB179" s="101"/>
      <c r="AC179" s="101"/>
      <c r="AD179" s="101"/>
      <c r="AE179" s="101"/>
    </row>
    <row r="180" spans="18:31" s="35" customFormat="1" ht="15" hidden="1" customHeight="1" x14ac:dyDescent="0.2">
      <c r="R180" s="46"/>
      <c r="S180" s="41"/>
      <c r="T180" s="101"/>
      <c r="U180" s="101"/>
      <c r="V180" s="101"/>
      <c r="W180" s="101"/>
      <c r="X180" s="101"/>
      <c r="Y180" s="101"/>
      <c r="Z180" s="101"/>
      <c r="AA180" s="101"/>
      <c r="AB180" s="101"/>
      <c r="AC180" s="101"/>
      <c r="AD180" s="101"/>
      <c r="AE180" s="101"/>
    </row>
    <row r="181" spans="18:31" s="35" customFormat="1" ht="15" hidden="1" customHeight="1" x14ac:dyDescent="0.2">
      <c r="R181" s="46"/>
      <c r="S181" s="41"/>
      <c r="T181" s="101"/>
      <c r="U181" s="101"/>
      <c r="V181" s="101"/>
      <c r="W181" s="101"/>
      <c r="X181" s="101"/>
      <c r="Y181" s="101"/>
      <c r="Z181" s="101"/>
      <c r="AA181" s="101"/>
      <c r="AB181" s="101"/>
      <c r="AC181" s="101"/>
      <c r="AD181" s="101"/>
      <c r="AE181" s="101"/>
    </row>
    <row r="182" spans="18:31" s="35" customFormat="1" ht="15" hidden="1" customHeight="1" x14ac:dyDescent="0.2">
      <c r="R182" s="46"/>
      <c r="S182" s="41"/>
      <c r="T182" s="101"/>
      <c r="U182" s="101"/>
      <c r="V182" s="101"/>
      <c r="W182" s="101"/>
      <c r="X182" s="101"/>
      <c r="Y182" s="101"/>
      <c r="Z182" s="101"/>
      <c r="AA182" s="101"/>
      <c r="AB182" s="101"/>
      <c r="AC182" s="101"/>
      <c r="AD182" s="101"/>
      <c r="AE182" s="101"/>
    </row>
    <row r="183" spans="18:31" s="35" customFormat="1" ht="15" hidden="1" customHeight="1" x14ac:dyDescent="0.2">
      <c r="R183" s="46"/>
      <c r="S183" s="41"/>
      <c r="T183" s="101"/>
      <c r="U183" s="101"/>
      <c r="V183" s="101"/>
      <c r="W183" s="101"/>
      <c r="X183" s="101"/>
      <c r="Y183" s="101"/>
      <c r="Z183" s="101"/>
      <c r="AA183" s="101"/>
      <c r="AB183" s="101"/>
      <c r="AC183" s="101"/>
      <c r="AD183" s="101"/>
      <c r="AE183" s="101"/>
    </row>
    <row r="184" spans="18:31" s="35" customFormat="1" ht="15" hidden="1" customHeight="1" x14ac:dyDescent="0.2">
      <c r="R184" s="46"/>
      <c r="S184" s="41"/>
      <c r="T184" s="101"/>
      <c r="U184" s="101"/>
      <c r="V184" s="101"/>
      <c r="W184" s="101"/>
      <c r="X184" s="101"/>
      <c r="Y184" s="101"/>
      <c r="Z184" s="101"/>
      <c r="AA184" s="101"/>
      <c r="AB184" s="101"/>
      <c r="AC184" s="101"/>
      <c r="AD184" s="101"/>
      <c r="AE184" s="101"/>
    </row>
    <row r="185" spans="18:31" s="35" customFormat="1" ht="15" hidden="1" customHeight="1" x14ac:dyDescent="0.2">
      <c r="R185" s="46"/>
      <c r="S185" s="41"/>
      <c r="T185" s="101"/>
      <c r="U185" s="101"/>
      <c r="V185" s="101"/>
      <c r="W185" s="101"/>
      <c r="X185" s="101"/>
      <c r="Y185" s="101"/>
      <c r="Z185" s="101"/>
      <c r="AA185" s="101"/>
      <c r="AB185" s="101"/>
      <c r="AC185" s="101"/>
      <c r="AD185" s="101"/>
      <c r="AE185" s="101"/>
    </row>
    <row r="186" spans="18:31" s="35" customFormat="1" ht="15" hidden="1" customHeight="1" x14ac:dyDescent="0.2">
      <c r="R186" s="46"/>
      <c r="S186" s="41"/>
      <c r="T186" s="101"/>
      <c r="U186" s="101"/>
      <c r="V186" s="101"/>
      <c r="W186" s="101"/>
      <c r="X186" s="101"/>
      <c r="Y186" s="101"/>
      <c r="Z186" s="101"/>
      <c r="AA186" s="101"/>
      <c r="AB186" s="101"/>
      <c r="AC186" s="101"/>
      <c r="AD186" s="101"/>
      <c r="AE186" s="101"/>
    </row>
    <row r="187" spans="18:31" s="35" customFormat="1" ht="15" hidden="1" customHeight="1" x14ac:dyDescent="0.2">
      <c r="R187" s="46"/>
      <c r="S187" s="41"/>
      <c r="T187" s="101"/>
      <c r="U187" s="101"/>
      <c r="V187" s="101"/>
      <c r="W187" s="101"/>
      <c r="X187" s="101"/>
      <c r="Y187" s="101"/>
      <c r="Z187" s="101"/>
      <c r="AA187" s="101"/>
      <c r="AB187" s="101"/>
      <c r="AC187" s="101"/>
      <c r="AD187" s="101"/>
      <c r="AE187" s="101"/>
    </row>
    <row r="188" spans="18:31" s="35" customFormat="1" ht="15" hidden="1" customHeight="1" x14ac:dyDescent="0.2">
      <c r="R188" s="46"/>
      <c r="S188" s="41"/>
      <c r="T188" s="101"/>
      <c r="U188" s="101"/>
      <c r="V188" s="101"/>
      <c r="W188" s="101"/>
      <c r="X188" s="101"/>
      <c r="Y188" s="101"/>
      <c r="Z188" s="101"/>
      <c r="AA188" s="101"/>
      <c r="AB188" s="101"/>
      <c r="AC188" s="101"/>
      <c r="AD188" s="101"/>
      <c r="AE188" s="101"/>
    </row>
    <row r="189" spans="18:31" s="35" customFormat="1" ht="14.25" hidden="1" customHeight="1" x14ac:dyDescent="0.2"/>
    <row r="190" spans="18:31" s="35" customFormat="1" ht="14.25" hidden="1" customHeight="1" x14ac:dyDescent="0.2"/>
    <row r="191" spans="18:31" s="35" customFormat="1" ht="14.25" hidden="1" customHeight="1" x14ac:dyDescent="0.2"/>
    <row r="192" spans="18:31" s="35" customFormat="1" ht="14.25" hidden="1" customHeight="1" x14ac:dyDescent="0.2"/>
    <row r="193" spans="18:31" s="35" customFormat="1" ht="14.25" hidden="1" customHeight="1" x14ac:dyDescent="0.2"/>
    <row r="194" spans="18:31" s="35" customFormat="1" ht="14.25" hidden="1" customHeight="1" x14ac:dyDescent="0.2"/>
    <row r="195" spans="18:31" s="35" customFormat="1" ht="14.25" hidden="1" customHeight="1" x14ac:dyDescent="0.2"/>
    <row r="196" spans="18:31" s="35" customFormat="1" ht="14.25" hidden="1" customHeight="1" x14ac:dyDescent="0.2"/>
    <row r="197" spans="18:31" s="35" customFormat="1" ht="14.25" hidden="1" customHeight="1" x14ac:dyDescent="0.2"/>
    <row r="198" spans="18:31" s="35" customFormat="1" ht="14.25" hidden="1" customHeight="1" x14ac:dyDescent="0.2"/>
    <row r="199" spans="18:31" s="35" customFormat="1" ht="15" hidden="1" customHeight="1" x14ac:dyDescent="0.2">
      <c r="R199" s="45"/>
      <c r="S199" s="45"/>
      <c r="T199" s="45"/>
      <c r="U199" s="45"/>
      <c r="V199" s="45"/>
      <c r="W199" s="45"/>
      <c r="X199" s="45"/>
      <c r="Y199" s="45"/>
      <c r="Z199" s="45"/>
      <c r="AA199" s="45"/>
      <c r="AB199" s="45"/>
      <c r="AC199" s="45"/>
      <c r="AD199" s="45"/>
      <c r="AE199" s="45"/>
    </row>
    <row r="200" spans="18:31" s="35" customFormat="1" ht="15" hidden="1" customHeight="1" x14ac:dyDescent="0.2">
      <c r="R200" s="46"/>
      <c r="S200" s="41"/>
      <c r="T200" s="101"/>
      <c r="U200" s="101"/>
      <c r="V200" s="101"/>
      <c r="W200" s="101"/>
      <c r="X200" s="101"/>
      <c r="Y200" s="101"/>
      <c r="Z200" s="101"/>
      <c r="AA200" s="101"/>
      <c r="AB200" s="101"/>
      <c r="AC200" s="101"/>
      <c r="AD200" s="101"/>
      <c r="AE200" s="101"/>
    </row>
    <row r="201" spans="18:31" s="35" customFormat="1" ht="15" hidden="1" customHeight="1" x14ac:dyDescent="0.2">
      <c r="R201" s="46"/>
      <c r="S201" s="41"/>
      <c r="T201" s="101"/>
      <c r="U201" s="101"/>
      <c r="V201" s="101"/>
      <c r="W201" s="101"/>
      <c r="X201" s="101"/>
      <c r="Y201" s="101"/>
      <c r="Z201" s="101"/>
      <c r="AA201" s="101"/>
      <c r="AB201" s="101"/>
      <c r="AC201" s="101"/>
      <c r="AD201" s="101"/>
      <c r="AE201" s="101"/>
    </row>
    <row r="202" spans="18:31" s="35" customFormat="1" ht="15" hidden="1" customHeight="1" x14ac:dyDescent="0.2">
      <c r="R202" s="46"/>
      <c r="S202" s="41"/>
      <c r="T202" s="101"/>
      <c r="U202" s="101"/>
      <c r="V202" s="101"/>
      <c r="W202" s="101"/>
      <c r="X202" s="101"/>
      <c r="Y202" s="101"/>
      <c r="Z202" s="101"/>
      <c r="AA202" s="101"/>
      <c r="AB202" s="101"/>
      <c r="AC202" s="101"/>
      <c r="AD202" s="101"/>
      <c r="AE202" s="101"/>
    </row>
    <row r="203" spans="18:31" s="35" customFormat="1" ht="15" hidden="1" customHeight="1" x14ac:dyDescent="0.2">
      <c r="R203" s="46"/>
      <c r="S203" s="41"/>
      <c r="T203" s="101"/>
      <c r="U203" s="101"/>
      <c r="V203" s="101"/>
      <c r="W203" s="101"/>
      <c r="X203" s="101"/>
      <c r="Y203" s="101"/>
      <c r="Z203" s="101"/>
      <c r="AA203" s="101"/>
      <c r="AB203" s="101"/>
      <c r="AC203" s="101"/>
      <c r="AD203" s="101"/>
      <c r="AE203" s="101"/>
    </row>
    <row r="204" spans="18:31" s="35" customFormat="1" ht="15" hidden="1" customHeight="1" x14ac:dyDescent="0.2">
      <c r="R204" s="46"/>
      <c r="S204" s="41"/>
      <c r="T204" s="101"/>
      <c r="U204" s="101"/>
      <c r="V204" s="101"/>
      <c r="W204" s="101"/>
      <c r="X204" s="101"/>
      <c r="Y204" s="101"/>
      <c r="Z204" s="101"/>
      <c r="AA204" s="101"/>
      <c r="AB204" s="101"/>
      <c r="AC204" s="101"/>
      <c r="AD204" s="101"/>
      <c r="AE204" s="101"/>
    </row>
    <row r="205" spans="18:31" s="35" customFormat="1" ht="15" hidden="1" customHeight="1" x14ac:dyDescent="0.2">
      <c r="R205" s="46"/>
      <c r="S205" s="41"/>
      <c r="T205" s="101"/>
      <c r="U205" s="101"/>
      <c r="V205" s="101"/>
      <c r="W205" s="101"/>
      <c r="X205" s="101"/>
      <c r="Y205" s="101"/>
      <c r="Z205" s="101"/>
      <c r="AA205" s="101"/>
      <c r="AB205" s="101"/>
      <c r="AC205" s="101"/>
      <c r="AD205" s="101"/>
      <c r="AE205" s="101"/>
    </row>
    <row r="206" spans="18:31" s="35" customFormat="1" ht="15" hidden="1" customHeight="1" x14ac:dyDescent="0.2">
      <c r="R206" s="46"/>
      <c r="S206" s="41"/>
      <c r="T206" s="101"/>
      <c r="U206" s="101"/>
      <c r="V206" s="101"/>
      <c r="W206" s="101"/>
      <c r="X206" s="101"/>
      <c r="Y206" s="101"/>
      <c r="Z206" s="101"/>
      <c r="AA206" s="101"/>
      <c r="AB206" s="101"/>
      <c r="AC206" s="101"/>
      <c r="AD206" s="101"/>
      <c r="AE206" s="101"/>
    </row>
    <row r="207" spans="18:31" s="35" customFormat="1" ht="15" hidden="1" customHeight="1" x14ac:dyDescent="0.2">
      <c r="R207" s="46"/>
      <c r="S207" s="41"/>
      <c r="T207" s="101"/>
      <c r="U207" s="101"/>
      <c r="V207" s="101"/>
      <c r="W207" s="101"/>
      <c r="X207" s="101"/>
      <c r="Y207" s="101"/>
      <c r="Z207" s="101"/>
      <c r="AA207" s="101"/>
      <c r="AB207" s="101"/>
      <c r="AC207" s="101"/>
      <c r="AD207" s="101"/>
      <c r="AE207" s="101"/>
    </row>
    <row r="208" spans="18:31" s="35" customFormat="1" ht="15" hidden="1" customHeight="1" x14ac:dyDescent="0.2">
      <c r="R208" s="46"/>
      <c r="S208" s="41"/>
      <c r="T208" s="101"/>
      <c r="U208" s="101"/>
      <c r="V208" s="101"/>
      <c r="W208" s="101"/>
      <c r="X208" s="101"/>
      <c r="Y208" s="101"/>
      <c r="Z208" s="101"/>
      <c r="AA208" s="101"/>
      <c r="AB208" s="101"/>
      <c r="AC208" s="101"/>
      <c r="AD208" s="101"/>
      <c r="AE208" s="101"/>
    </row>
    <row r="209" spans="18:31" s="35" customFormat="1" ht="15" hidden="1" customHeight="1" x14ac:dyDescent="0.2">
      <c r="R209" s="46"/>
      <c r="S209" s="41"/>
      <c r="T209" s="101"/>
      <c r="U209" s="101"/>
      <c r="V209" s="101"/>
      <c r="W209" s="101"/>
      <c r="X209" s="101"/>
      <c r="Y209" s="101"/>
      <c r="Z209" s="101"/>
      <c r="AA209" s="101"/>
      <c r="AB209" s="101"/>
      <c r="AC209" s="101"/>
      <c r="AD209" s="101"/>
      <c r="AE209" s="101"/>
    </row>
    <row r="210" spans="18:31" s="35" customFormat="1" ht="15" hidden="1" customHeight="1" x14ac:dyDescent="0.2">
      <c r="R210" s="46"/>
      <c r="S210" s="41"/>
      <c r="T210" s="101"/>
      <c r="U210" s="101"/>
      <c r="V210" s="101"/>
      <c r="W210" s="101"/>
      <c r="X210" s="101"/>
      <c r="Y210" s="101"/>
      <c r="Z210" s="101"/>
      <c r="AA210" s="101"/>
      <c r="AB210" s="101"/>
      <c r="AC210" s="101"/>
      <c r="AD210" s="101"/>
      <c r="AE210" s="101"/>
    </row>
    <row r="211" spans="18:31" s="35" customFormat="1" ht="15" hidden="1" customHeight="1" x14ac:dyDescent="0.2">
      <c r="R211" s="46"/>
      <c r="S211" s="41"/>
      <c r="T211" s="101"/>
      <c r="U211" s="101"/>
      <c r="V211" s="101"/>
      <c r="W211" s="101"/>
      <c r="X211" s="101"/>
      <c r="Y211" s="101"/>
      <c r="Z211" s="101"/>
      <c r="AA211" s="101"/>
      <c r="AB211" s="101"/>
      <c r="AC211" s="101"/>
      <c r="AD211" s="101"/>
      <c r="AE211" s="101"/>
    </row>
    <row r="212" spans="18:31" s="35" customFormat="1" ht="15" hidden="1" customHeight="1" x14ac:dyDescent="0.2">
      <c r="R212" s="46"/>
      <c r="S212" s="41"/>
      <c r="T212" s="101"/>
      <c r="U212" s="101"/>
      <c r="V212" s="101"/>
      <c r="W212" s="101"/>
      <c r="X212" s="101"/>
      <c r="Y212" s="101"/>
      <c r="Z212" s="101"/>
      <c r="AA212" s="101"/>
      <c r="AB212" s="101"/>
      <c r="AC212" s="101"/>
      <c r="AD212" s="101"/>
      <c r="AE212" s="101"/>
    </row>
    <row r="213" spans="18:31" s="35" customFormat="1" ht="15" hidden="1" customHeight="1" x14ac:dyDescent="0.2">
      <c r="R213" s="46"/>
      <c r="S213" s="41"/>
      <c r="T213" s="101"/>
      <c r="U213" s="101"/>
      <c r="V213" s="101"/>
      <c r="W213" s="101"/>
      <c r="X213" s="101"/>
      <c r="Y213" s="101"/>
      <c r="Z213" s="101"/>
      <c r="AA213" s="101"/>
      <c r="AB213" s="101"/>
      <c r="AC213" s="101"/>
      <c r="AD213" s="101"/>
      <c r="AE213" s="101"/>
    </row>
    <row r="214" spans="18:31" s="35" customFormat="1" ht="15" hidden="1" customHeight="1" x14ac:dyDescent="0.2">
      <c r="R214" s="46"/>
      <c r="S214" s="41"/>
      <c r="T214" s="101"/>
      <c r="U214" s="101"/>
      <c r="V214" s="101"/>
      <c r="W214" s="101"/>
      <c r="X214" s="101"/>
      <c r="Y214" s="101"/>
      <c r="Z214" s="101"/>
      <c r="AA214" s="101"/>
      <c r="AB214" s="101"/>
      <c r="AC214" s="101"/>
      <c r="AD214" s="101"/>
      <c r="AE214" s="101"/>
    </row>
    <row r="215" spans="18:31" s="35" customFormat="1" ht="15" hidden="1" customHeight="1" x14ac:dyDescent="0.2">
      <c r="R215" s="46"/>
      <c r="S215" s="41"/>
      <c r="T215" s="101"/>
      <c r="U215" s="101"/>
      <c r="V215" s="101"/>
      <c r="W215" s="101"/>
      <c r="X215" s="101"/>
      <c r="Y215" s="101"/>
      <c r="Z215" s="101"/>
      <c r="AA215" s="101"/>
      <c r="AB215" s="101"/>
      <c r="AC215" s="101"/>
      <c r="AD215" s="101"/>
      <c r="AE215" s="101"/>
    </row>
    <row r="216" spans="18:31" s="35" customFormat="1" ht="15" hidden="1" customHeight="1" x14ac:dyDescent="0.2">
      <c r="R216" s="46"/>
      <c r="S216" s="41"/>
      <c r="T216" s="101"/>
      <c r="U216" s="101"/>
      <c r="V216" s="101"/>
      <c r="W216" s="101"/>
      <c r="X216" s="101"/>
      <c r="Y216" s="101"/>
      <c r="Z216" s="101"/>
      <c r="AA216" s="101"/>
      <c r="AB216" s="101"/>
      <c r="AC216" s="101"/>
      <c r="AD216" s="101"/>
      <c r="AE216" s="101"/>
    </row>
    <row r="217" spans="18:31" s="35" customFormat="1" ht="15" hidden="1" customHeight="1" x14ac:dyDescent="0.2">
      <c r="R217" s="46"/>
      <c r="S217" s="41"/>
      <c r="T217" s="101"/>
      <c r="U217" s="101"/>
      <c r="V217" s="101"/>
      <c r="W217" s="101"/>
      <c r="X217" s="101"/>
      <c r="Y217" s="101"/>
      <c r="Z217" s="101"/>
      <c r="AA217" s="101"/>
      <c r="AB217" s="101"/>
      <c r="AC217" s="101"/>
      <c r="AD217" s="101"/>
      <c r="AE217" s="101"/>
    </row>
    <row r="218" spans="18:31" s="35" customFormat="1" ht="15" hidden="1" customHeight="1" x14ac:dyDescent="0.2">
      <c r="R218" s="46"/>
      <c r="S218" s="41"/>
      <c r="T218" s="101"/>
      <c r="U218" s="101"/>
      <c r="V218" s="101"/>
      <c r="W218" s="101"/>
      <c r="X218" s="101"/>
      <c r="Y218" s="101"/>
      <c r="Z218" s="101"/>
      <c r="AA218" s="101"/>
      <c r="AB218" s="101"/>
      <c r="AC218" s="101"/>
      <c r="AD218" s="101"/>
      <c r="AE218" s="101"/>
    </row>
    <row r="219" spans="18:31" s="35" customFormat="1" ht="15" hidden="1" customHeight="1" x14ac:dyDescent="0.2">
      <c r="R219" s="46"/>
      <c r="S219" s="41"/>
      <c r="T219" s="101"/>
      <c r="U219" s="101"/>
      <c r="V219" s="101"/>
      <c r="W219" s="101"/>
      <c r="X219" s="101"/>
      <c r="Y219" s="101"/>
      <c r="Z219" s="101"/>
      <c r="AA219" s="101"/>
      <c r="AB219" s="101"/>
      <c r="AC219" s="101"/>
      <c r="AD219" s="101"/>
      <c r="AE219" s="101"/>
    </row>
    <row r="220" spans="18:31" s="35" customFormat="1" ht="15" hidden="1" customHeight="1" x14ac:dyDescent="0.2">
      <c r="R220" s="46"/>
      <c r="S220" s="41"/>
      <c r="T220" s="101"/>
      <c r="U220" s="101"/>
      <c r="V220" s="101"/>
      <c r="W220" s="101"/>
      <c r="X220" s="101"/>
      <c r="Y220" s="101"/>
      <c r="Z220" s="101"/>
      <c r="AA220" s="101"/>
      <c r="AB220" s="101"/>
      <c r="AC220" s="101"/>
      <c r="AD220" s="101"/>
      <c r="AE220" s="101"/>
    </row>
    <row r="221" spans="18:31" s="35" customFormat="1" ht="15" hidden="1" customHeight="1" x14ac:dyDescent="0.2">
      <c r="R221" s="46"/>
      <c r="S221" s="41"/>
      <c r="T221" s="101"/>
      <c r="U221" s="101"/>
      <c r="V221" s="101"/>
      <c r="W221" s="101"/>
      <c r="X221" s="101"/>
      <c r="Y221" s="101"/>
      <c r="Z221" s="101"/>
      <c r="AA221" s="101"/>
      <c r="AB221" s="101"/>
      <c r="AC221" s="101"/>
      <c r="AD221" s="101"/>
      <c r="AE221" s="101"/>
    </row>
    <row r="222" spans="18:31" s="35" customFormat="1" ht="15" hidden="1" customHeight="1" x14ac:dyDescent="0.2">
      <c r="R222" s="46"/>
      <c r="S222" s="41"/>
      <c r="T222" s="101"/>
      <c r="U222" s="101"/>
      <c r="V222" s="101"/>
      <c r="W222" s="101"/>
      <c r="X222" s="101"/>
      <c r="Y222" s="101"/>
      <c r="Z222" s="101"/>
      <c r="AA222" s="101"/>
      <c r="AB222" s="101"/>
      <c r="AC222" s="101"/>
      <c r="AD222" s="101"/>
      <c r="AE222" s="101"/>
    </row>
    <row r="223" spans="18:31" s="35" customFormat="1" ht="15" hidden="1" customHeight="1" x14ac:dyDescent="0.2">
      <c r="R223" s="46"/>
      <c r="S223" s="41"/>
      <c r="T223" s="101"/>
      <c r="U223" s="101"/>
      <c r="V223" s="101"/>
      <c r="W223" s="101"/>
      <c r="X223" s="101"/>
      <c r="Y223" s="101"/>
      <c r="Z223" s="101"/>
      <c r="AA223" s="101"/>
      <c r="AB223" s="101"/>
      <c r="AC223" s="101"/>
      <c r="AD223" s="101"/>
      <c r="AE223" s="101"/>
    </row>
    <row r="224" spans="18:31" s="35" customFormat="1" ht="15" hidden="1" customHeight="1" x14ac:dyDescent="0.2">
      <c r="R224" s="46"/>
      <c r="S224" s="41"/>
      <c r="T224" s="101"/>
      <c r="U224" s="101"/>
      <c r="V224" s="101"/>
      <c r="W224" s="101"/>
      <c r="X224" s="101"/>
      <c r="Y224" s="101"/>
      <c r="Z224" s="101"/>
      <c r="AA224" s="101"/>
      <c r="AB224" s="101"/>
      <c r="AC224" s="101"/>
      <c r="AD224" s="101"/>
      <c r="AE224" s="101"/>
    </row>
    <row r="225" spans="18:31" s="35" customFormat="1" ht="15" hidden="1" customHeight="1" x14ac:dyDescent="0.2">
      <c r="R225" s="46"/>
      <c r="S225" s="41"/>
      <c r="T225" s="101"/>
      <c r="U225" s="101"/>
      <c r="V225" s="101"/>
      <c r="W225" s="101"/>
      <c r="X225" s="101"/>
      <c r="Y225" s="101"/>
      <c r="Z225" s="101"/>
      <c r="AA225" s="101"/>
      <c r="AB225" s="101"/>
      <c r="AC225" s="101"/>
      <c r="AD225" s="101"/>
      <c r="AE225" s="101"/>
    </row>
    <row r="226" spans="18:31" s="35" customFormat="1" ht="15" hidden="1" customHeight="1" x14ac:dyDescent="0.2">
      <c r="R226" s="46"/>
      <c r="S226" s="41"/>
      <c r="T226" s="101"/>
      <c r="U226" s="101"/>
      <c r="V226" s="101"/>
      <c r="W226" s="101"/>
      <c r="X226" s="101"/>
      <c r="Y226" s="101"/>
      <c r="Z226" s="101"/>
      <c r="AA226" s="101"/>
      <c r="AB226" s="101"/>
      <c r="AC226" s="101"/>
      <c r="AD226" s="101"/>
      <c r="AE226" s="101"/>
    </row>
    <row r="227" spans="18:31" s="35" customFormat="1" ht="15" hidden="1" customHeight="1" x14ac:dyDescent="0.2">
      <c r="R227" s="46"/>
      <c r="S227" s="41"/>
      <c r="T227" s="101"/>
      <c r="U227" s="101"/>
      <c r="V227" s="101"/>
      <c r="W227" s="101"/>
      <c r="X227" s="101"/>
      <c r="Y227" s="101"/>
      <c r="Z227" s="101"/>
      <c r="AA227" s="101"/>
      <c r="AB227" s="101"/>
      <c r="AC227" s="101"/>
      <c r="AD227" s="101"/>
      <c r="AE227" s="101"/>
    </row>
    <row r="228" spans="18:31" s="35" customFormat="1" ht="15" hidden="1" customHeight="1" x14ac:dyDescent="0.2">
      <c r="R228" s="46"/>
      <c r="S228" s="41"/>
      <c r="T228" s="101"/>
      <c r="U228" s="101"/>
      <c r="V228" s="101"/>
      <c r="W228" s="101"/>
      <c r="X228" s="101"/>
      <c r="Y228" s="101"/>
      <c r="Z228" s="101"/>
      <c r="AA228" s="101"/>
      <c r="AB228" s="101"/>
      <c r="AC228" s="101"/>
      <c r="AD228" s="101"/>
      <c r="AE228" s="101"/>
    </row>
    <row r="229" spans="18:31" s="35" customFormat="1" ht="15" hidden="1" customHeight="1" x14ac:dyDescent="0.2">
      <c r="R229" s="46"/>
      <c r="S229" s="41"/>
      <c r="T229" s="101"/>
      <c r="U229" s="101"/>
      <c r="V229" s="101"/>
      <c r="W229" s="101"/>
      <c r="X229" s="101"/>
      <c r="Y229" s="101"/>
      <c r="Z229" s="101"/>
      <c r="AA229" s="101"/>
      <c r="AB229" s="101"/>
      <c r="AC229" s="101"/>
      <c r="AD229" s="101"/>
      <c r="AE229" s="101"/>
    </row>
    <row r="230" spans="18:31" s="35" customFormat="1" ht="15" hidden="1" customHeight="1" x14ac:dyDescent="0.2">
      <c r="R230" s="46"/>
      <c r="S230" s="41"/>
      <c r="T230" s="101"/>
      <c r="U230" s="101"/>
      <c r="V230" s="101"/>
      <c r="W230" s="101"/>
      <c r="X230" s="101"/>
      <c r="Y230" s="101"/>
      <c r="Z230" s="101"/>
      <c r="AA230" s="101"/>
      <c r="AB230" s="101"/>
      <c r="AC230" s="101"/>
      <c r="AD230" s="101"/>
      <c r="AE230" s="101"/>
    </row>
    <row r="231" spans="18:31" s="35" customFormat="1" ht="15" hidden="1" customHeight="1" x14ac:dyDescent="0.2">
      <c r="R231" s="46"/>
      <c r="S231" s="41"/>
      <c r="T231" s="101"/>
      <c r="U231" s="101"/>
      <c r="V231" s="101"/>
      <c r="W231" s="101"/>
      <c r="X231" s="101"/>
      <c r="Y231" s="101"/>
      <c r="Z231" s="101"/>
      <c r="AA231" s="101"/>
      <c r="AB231" s="101"/>
      <c r="AC231" s="101"/>
      <c r="AD231" s="101"/>
      <c r="AE231" s="101"/>
    </row>
    <row r="232" spans="18:31" s="35" customFormat="1" ht="15" hidden="1" customHeight="1" x14ac:dyDescent="0.2">
      <c r="R232" s="46"/>
      <c r="S232" s="41"/>
      <c r="T232" s="101"/>
      <c r="U232" s="101"/>
      <c r="V232" s="101"/>
      <c r="W232" s="101"/>
      <c r="X232" s="101"/>
      <c r="Y232" s="101"/>
      <c r="Z232" s="101"/>
      <c r="AA232" s="101"/>
      <c r="AB232" s="101"/>
      <c r="AC232" s="101"/>
      <c r="AD232" s="101"/>
      <c r="AE232" s="101"/>
    </row>
    <row r="233" spans="18:31" s="35" customFormat="1" ht="15" hidden="1" customHeight="1" x14ac:dyDescent="0.2">
      <c r="R233" s="46"/>
      <c r="S233" s="41"/>
      <c r="T233" s="101"/>
      <c r="U233" s="101"/>
      <c r="V233" s="101"/>
      <c r="W233" s="101"/>
      <c r="X233" s="101"/>
      <c r="Y233" s="101"/>
      <c r="Z233" s="101"/>
      <c r="AA233" s="101"/>
      <c r="AB233" s="101"/>
      <c r="AC233" s="101"/>
      <c r="AD233" s="101"/>
      <c r="AE233" s="101"/>
    </row>
    <row r="234" spans="18:31" s="35" customFormat="1" ht="15" hidden="1" customHeight="1" x14ac:dyDescent="0.2">
      <c r="R234" s="46"/>
      <c r="S234" s="41"/>
      <c r="T234" s="101"/>
      <c r="U234" s="101"/>
      <c r="V234" s="101"/>
      <c r="W234" s="101"/>
      <c r="X234" s="101"/>
      <c r="Y234" s="101"/>
      <c r="Z234" s="101"/>
      <c r="AA234" s="101"/>
      <c r="AB234" s="101"/>
      <c r="AC234" s="101"/>
      <c r="AD234" s="101"/>
      <c r="AE234" s="101"/>
    </row>
    <row r="235" spans="18:31" s="35" customFormat="1" ht="15" hidden="1" customHeight="1" x14ac:dyDescent="0.2">
      <c r="R235" s="46"/>
      <c r="S235" s="41"/>
      <c r="T235" s="101"/>
      <c r="U235" s="101"/>
      <c r="V235" s="101"/>
      <c r="W235" s="101"/>
      <c r="X235" s="101"/>
      <c r="Y235" s="101"/>
      <c r="Z235" s="101"/>
      <c r="AA235" s="101"/>
      <c r="AB235" s="101"/>
      <c r="AC235" s="101"/>
      <c r="AD235" s="101"/>
      <c r="AE235" s="101"/>
    </row>
    <row r="236" spans="18:31" s="35" customFormat="1" ht="15" hidden="1" customHeight="1" x14ac:dyDescent="0.2">
      <c r="R236" s="46"/>
      <c r="S236" s="41"/>
      <c r="T236" s="101"/>
      <c r="U236" s="101"/>
      <c r="V236" s="101"/>
      <c r="W236" s="101"/>
      <c r="X236" s="101"/>
      <c r="Y236" s="101"/>
      <c r="Z236" s="101"/>
      <c r="AA236" s="101"/>
      <c r="AB236" s="101"/>
      <c r="AC236" s="101"/>
      <c r="AD236" s="101"/>
      <c r="AE236" s="101"/>
    </row>
    <row r="237" spans="18:31" s="35" customFormat="1" ht="15" hidden="1" customHeight="1" x14ac:dyDescent="0.2">
      <c r="R237" s="46"/>
      <c r="S237" s="41"/>
      <c r="T237" s="101"/>
      <c r="U237" s="101"/>
      <c r="V237" s="101"/>
      <c r="W237" s="101"/>
      <c r="X237" s="101"/>
      <c r="Y237" s="101"/>
      <c r="Z237" s="101"/>
      <c r="AA237" s="101"/>
      <c r="AB237" s="101"/>
      <c r="AC237" s="101"/>
      <c r="AD237" s="101"/>
      <c r="AE237" s="101"/>
    </row>
    <row r="238" spans="18:31" s="35" customFormat="1" ht="15" hidden="1" customHeight="1" x14ac:dyDescent="0.2">
      <c r="R238" s="46"/>
      <c r="S238" s="41"/>
      <c r="T238" s="101"/>
      <c r="U238" s="101"/>
      <c r="V238" s="101"/>
      <c r="W238" s="101"/>
      <c r="X238" s="101"/>
      <c r="Y238" s="101"/>
      <c r="Z238" s="101"/>
      <c r="AA238" s="101"/>
      <c r="AB238" s="101"/>
      <c r="AC238" s="101"/>
      <c r="AD238" s="101"/>
      <c r="AE238" s="101"/>
    </row>
    <row r="239" spans="18:31" s="35" customFormat="1" ht="15" hidden="1" customHeight="1" x14ac:dyDescent="0.2">
      <c r="R239" s="46"/>
      <c r="S239" s="41"/>
      <c r="T239" s="101"/>
      <c r="U239" s="101"/>
      <c r="V239" s="101"/>
      <c r="W239" s="101"/>
      <c r="X239" s="101"/>
      <c r="Y239" s="101"/>
      <c r="Z239" s="101"/>
      <c r="AA239" s="101"/>
      <c r="AB239" s="101"/>
      <c r="AC239" s="101"/>
      <c r="AD239" s="101"/>
      <c r="AE239" s="101"/>
    </row>
    <row r="240" spans="18:31" s="35" customFormat="1" ht="15" hidden="1" customHeight="1" x14ac:dyDescent="0.2">
      <c r="R240" s="46"/>
      <c r="S240" s="41"/>
      <c r="T240" s="101"/>
      <c r="U240" s="101"/>
      <c r="V240" s="101"/>
      <c r="W240" s="101"/>
      <c r="X240" s="101"/>
      <c r="Y240" s="101"/>
      <c r="Z240" s="101"/>
      <c r="AA240" s="101"/>
      <c r="AB240" s="101"/>
      <c r="AC240" s="101"/>
      <c r="AD240" s="101"/>
      <c r="AE240" s="101"/>
    </row>
    <row r="241" spans="18:31" s="35" customFormat="1" ht="15" hidden="1" customHeight="1" x14ac:dyDescent="0.2">
      <c r="R241" s="46"/>
      <c r="S241" s="41"/>
      <c r="T241" s="101"/>
      <c r="U241" s="101"/>
      <c r="V241" s="101"/>
      <c r="W241" s="101"/>
      <c r="X241" s="101"/>
      <c r="Y241" s="101"/>
      <c r="Z241" s="101"/>
      <c r="AA241" s="101"/>
      <c r="AB241" s="101"/>
      <c r="AC241" s="101"/>
      <c r="AD241" s="101"/>
      <c r="AE241" s="101"/>
    </row>
    <row r="242" spans="18:31" s="35" customFormat="1" ht="15" hidden="1" customHeight="1" x14ac:dyDescent="0.2">
      <c r="R242" s="46"/>
      <c r="S242" s="41"/>
      <c r="T242" s="101"/>
      <c r="U242" s="101"/>
      <c r="V242" s="101"/>
      <c r="W242" s="101"/>
      <c r="X242" s="101"/>
      <c r="Y242" s="101"/>
      <c r="Z242" s="101"/>
      <c r="AA242" s="101"/>
      <c r="AB242" s="101"/>
      <c r="AC242" s="101"/>
      <c r="AD242" s="101"/>
      <c r="AE242" s="101"/>
    </row>
    <row r="243" spans="18:31" s="35" customFormat="1" ht="15" hidden="1" customHeight="1" x14ac:dyDescent="0.2">
      <c r="R243" s="46"/>
      <c r="S243" s="41"/>
      <c r="T243" s="101"/>
      <c r="U243" s="101"/>
      <c r="V243" s="101"/>
      <c r="W243" s="101"/>
      <c r="X243" s="101"/>
      <c r="Y243" s="101"/>
      <c r="Z243" s="101"/>
      <c r="AA243" s="101"/>
      <c r="AB243" s="101"/>
      <c r="AC243" s="101"/>
      <c r="AD243" s="101"/>
      <c r="AE243" s="101"/>
    </row>
    <row r="244" spans="18:31" s="35" customFormat="1" ht="14.25" hidden="1" customHeight="1" x14ac:dyDescent="0.2"/>
    <row r="245" spans="18:31" s="35" customFormat="1" ht="14.25" hidden="1" customHeight="1" x14ac:dyDescent="0.2"/>
    <row r="246" spans="18:31" s="35" customFormat="1" ht="14.25" hidden="1" customHeight="1" x14ac:dyDescent="0.2"/>
    <row r="247" spans="18:31" s="35" customFormat="1" ht="14.25" hidden="1" customHeight="1" x14ac:dyDescent="0.2"/>
    <row r="248" spans="18:31" s="35" customFormat="1" ht="14.25" hidden="1" customHeight="1" x14ac:dyDescent="0.2"/>
    <row r="249" spans="18:31" s="35" customFormat="1" ht="14.25" hidden="1" customHeight="1" x14ac:dyDescent="0.2"/>
    <row r="250" spans="18:31" s="35" customFormat="1" ht="14.25" hidden="1" customHeight="1" x14ac:dyDescent="0.2"/>
    <row r="251" spans="18:31" s="35" customFormat="1" ht="14.25" hidden="1" customHeight="1" x14ac:dyDescent="0.2"/>
    <row r="252" spans="18:31" s="35" customFormat="1" ht="14.25" hidden="1" customHeight="1" x14ac:dyDescent="0.2"/>
    <row r="253" spans="18:31" s="35" customFormat="1" ht="14.25" hidden="1" customHeight="1" x14ac:dyDescent="0.2"/>
    <row r="254" spans="18:31" s="35" customFormat="1" ht="14.25" hidden="1" customHeight="1" x14ac:dyDescent="0.2"/>
    <row r="255" spans="18:31" s="35" customFormat="1" ht="14.25" hidden="1" customHeight="1" x14ac:dyDescent="0.2"/>
    <row r="256" spans="18:31" s="35" customFormat="1" ht="14.25" hidden="1" customHeight="1" x14ac:dyDescent="0.2"/>
    <row r="257" s="35" customFormat="1" ht="14.25" hidden="1" customHeight="1" x14ac:dyDescent="0.2"/>
    <row r="258" s="35" customFormat="1" ht="14.25" hidden="1" customHeight="1" x14ac:dyDescent="0.2"/>
    <row r="259" s="35" customFormat="1" ht="14.25" hidden="1" customHeight="1" x14ac:dyDescent="0.2"/>
    <row r="260" s="35" customFormat="1" ht="14.25" hidden="1" customHeight="1" x14ac:dyDescent="0.2"/>
    <row r="261" s="35" customFormat="1" ht="14.25" hidden="1" customHeight="1" x14ac:dyDescent="0.2"/>
    <row r="262" s="35" customFormat="1" ht="14.25" hidden="1" customHeight="1" x14ac:dyDescent="0.2"/>
    <row r="263" s="35" customFormat="1" ht="14.25" hidden="1" customHeight="1" x14ac:dyDescent="0.2"/>
    <row r="264" s="35" customFormat="1" ht="14.25" hidden="1" customHeight="1" x14ac:dyDescent="0.2"/>
    <row r="265" s="35" customFormat="1" ht="14.25" hidden="1" customHeight="1" x14ac:dyDescent="0.2"/>
    <row r="266" s="35" customFormat="1" ht="14.25" hidden="1" customHeight="1" x14ac:dyDescent="0.2"/>
    <row r="267" s="35" customFormat="1" ht="14.25" hidden="1" customHeight="1" x14ac:dyDescent="0.2"/>
    <row r="268" s="35" customFormat="1" ht="14.25" hidden="1" customHeight="1" x14ac:dyDescent="0.2"/>
    <row r="269" s="35" customFormat="1" ht="14.25" hidden="1" customHeight="1" x14ac:dyDescent="0.2"/>
    <row r="270" s="35" customFormat="1" ht="14.25" hidden="1" customHeight="1" x14ac:dyDescent="0.2"/>
    <row r="271" s="35" customFormat="1" ht="14.25" hidden="1" customHeight="1" x14ac:dyDescent="0.2"/>
    <row r="272" s="35" customFormat="1" ht="14.25" hidden="1" customHeight="1" x14ac:dyDescent="0.2"/>
    <row r="273" s="35" customFormat="1" ht="14.25" hidden="1" customHeight="1" x14ac:dyDescent="0.2"/>
    <row r="274" s="97" customFormat="1" ht="14.25" hidden="1" customHeight="1" x14ac:dyDescent="0.2"/>
    <row r="275" s="97" customFormat="1" ht="14.25" hidden="1" customHeight="1" x14ac:dyDescent="0.2"/>
    <row r="276" s="97" customFormat="1" ht="14.25" hidden="1" customHeight="1" x14ac:dyDescent="0.2"/>
    <row r="277" s="97" customFormat="1" ht="14.25" hidden="1" customHeight="1" x14ac:dyDescent="0.2"/>
    <row r="278" s="97" customFormat="1" ht="14.25" hidden="1" customHeight="1" x14ac:dyDescent="0.2"/>
    <row r="279" s="97" customFormat="1" ht="14.25" hidden="1" customHeight="1" x14ac:dyDescent="0.2"/>
    <row r="280" s="97" customFormat="1" ht="14.25" hidden="1" customHeight="1" x14ac:dyDescent="0.2"/>
    <row r="281" s="97" customFormat="1" ht="14.25" hidden="1" customHeight="1" x14ac:dyDescent="0.2"/>
    <row r="282" s="97" customFormat="1" ht="14.25" hidden="1" customHeight="1" x14ac:dyDescent="0.2"/>
    <row r="283" s="97" customFormat="1" ht="14.25" hidden="1" customHeight="1" x14ac:dyDescent="0.2"/>
    <row r="284" s="97" customFormat="1" ht="14.25" hidden="1" customHeight="1" x14ac:dyDescent="0.2"/>
    <row r="285" s="97" customFormat="1" ht="14.25" hidden="1" customHeight="1" x14ac:dyDescent="0.2"/>
    <row r="286" s="97" customFormat="1" ht="14.25" hidden="1" customHeight="1" x14ac:dyDescent="0.2"/>
    <row r="287" s="97" customFormat="1" ht="14.25" hidden="1" customHeight="1" x14ac:dyDescent="0.2"/>
    <row r="288" s="97" customFormat="1" ht="14.25" hidden="1" customHeight="1" x14ac:dyDescent="0.2"/>
    <row r="289" s="97" customFormat="1" ht="14.25" hidden="1" customHeight="1" x14ac:dyDescent="0.2"/>
    <row r="290" s="97" customFormat="1" ht="14.25" hidden="1" customHeight="1" x14ac:dyDescent="0.2"/>
    <row r="291" s="97" customFormat="1" ht="14.25" hidden="1" customHeight="1" x14ac:dyDescent="0.2"/>
    <row r="292" s="97" customFormat="1" ht="14.25" hidden="1" customHeight="1" x14ac:dyDescent="0.2"/>
    <row r="293" s="97" customFormat="1" ht="14.25" hidden="1" customHeight="1" x14ac:dyDescent="0.2"/>
    <row r="294" s="97" customFormat="1" ht="14.25" hidden="1" customHeight="1" x14ac:dyDescent="0.2"/>
    <row r="295" s="97" customFormat="1" ht="14.25" hidden="1" customHeight="1" x14ac:dyDescent="0.2"/>
    <row r="296" s="97" customFormat="1" ht="14.25" hidden="1" customHeight="1" x14ac:dyDescent="0.2"/>
    <row r="297" s="97" customFormat="1" ht="14.25" hidden="1" customHeight="1" x14ac:dyDescent="0.2"/>
    <row r="298" s="97" customFormat="1" ht="14.25" hidden="1" customHeight="1" x14ac:dyDescent="0.2"/>
    <row r="299" s="97" customFormat="1" ht="14.25" hidden="1" customHeight="1" x14ac:dyDescent="0.2"/>
    <row r="300" s="97" customFormat="1" ht="14.25" hidden="1" customHeight="1" x14ac:dyDescent="0.2"/>
    <row r="301" s="97" customFormat="1" ht="14.25" hidden="1" customHeight="1" x14ac:dyDescent="0.2"/>
    <row r="302" s="97" customFormat="1" ht="14.25" hidden="1" customHeight="1" x14ac:dyDescent="0.2"/>
    <row r="303" s="97" customFormat="1" ht="14.25" hidden="1" customHeight="1" x14ac:dyDescent="0.2"/>
    <row r="304" s="97" customFormat="1" ht="14.25" hidden="1" customHeight="1" x14ac:dyDescent="0.2"/>
    <row r="305" spans="1:256" s="97" customFormat="1" ht="14.25" hidden="1" customHeight="1" x14ac:dyDescent="0.2"/>
    <row r="306" spans="1:256" s="97" customFormat="1" ht="14.25" hidden="1" customHeight="1" x14ac:dyDescent="0.2"/>
    <row r="307" spans="1:256" s="97" customFormat="1" ht="14.25" hidden="1" customHeight="1" x14ac:dyDescent="0.2"/>
    <row r="308" spans="1:256" s="97" customFormat="1" ht="14.25" hidden="1" customHeight="1" x14ac:dyDescent="0.2"/>
    <row r="309" spans="1:256" s="97" customFormat="1" ht="14.25" hidden="1" customHeight="1" x14ac:dyDescent="0.2"/>
    <row r="310" spans="1:256" s="97" customFormat="1" ht="14.25" hidden="1" customHeight="1" x14ac:dyDescent="0.2"/>
    <row r="311" spans="1:256" s="97" customFormat="1" ht="14.25" hidden="1" customHeight="1" x14ac:dyDescent="0.2"/>
    <row r="312" spans="1:256" s="97" customFormat="1" ht="14.25" hidden="1" customHeight="1" x14ac:dyDescent="0.2"/>
    <row r="313" spans="1:256" s="97" customFormat="1" ht="14.25" hidden="1" customHeight="1" x14ac:dyDescent="0.2"/>
    <row r="314" spans="1:256" s="97" customFormat="1" ht="14.25" hidden="1" customHeight="1" x14ac:dyDescent="0.2"/>
    <row r="315" spans="1:256" s="97" customFormat="1" ht="14.25" hidden="1" customHeight="1" x14ac:dyDescent="0.2"/>
    <row r="316" spans="1:256" s="97" customFormat="1" x14ac:dyDescent="0.2">
      <c r="A316" s="53"/>
      <c r="B316" s="53"/>
      <c r="C316" s="53"/>
      <c r="D316" s="53"/>
      <c r="E316" s="53"/>
      <c r="F316" s="53"/>
      <c r="G316" s="53"/>
      <c r="H316" s="53"/>
      <c r="I316" s="53"/>
      <c r="J316" s="53"/>
      <c r="K316" s="53"/>
      <c r="L316" s="53"/>
      <c r="M316" s="53"/>
      <c r="N316" s="53"/>
      <c r="O316" s="53"/>
      <c r="P316" s="53"/>
      <c r="Q316" s="53"/>
      <c r="R316" s="53"/>
      <c r="S316" s="53"/>
      <c r="T316" s="53"/>
      <c r="U316" s="53"/>
      <c r="V316" s="53"/>
      <c r="W316" s="53"/>
      <c r="X316" s="53"/>
      <c r="Y316" s="53"/>
      <c r="Z316" s="53"/>
      <c r="AA316" s="53"/>
      <c r="AB316" s="53"/>
      <c r="AC316" s="53"/>
      <c r="AD316" s="53"/>
      <c r="AE316" s="53"/>
      <c r="AF316" s="53"/>
      <c r="AG316" s="53"/>
      <c r="AH316" s="53"/>
      <c r="AI316" s="53"/>
      <c r="AJ316" s="53"/>
      <c r="AK316" s="53"/>
      <c r="AL316" s="53"/>
      <c r="AM316" s="53"/>
      <c r="AN316" s="53"/>
      <c r="AO316" s="53"/>
      <c r="AP316" s="53"/>
      <c r="AQ316" s="53"/>
      <c r="AR316" s="53"/>
      <c r="AS316" s="53"/>
      <c r="AT316" s="53"/>
      <c r="AU316" s="53"/>
      <c r="AV316" s="53"/>
      <c r="AW316" s="53"/>
      <c r="AX316" s="53"/>
      <c r="AY316" s="53"/>
      <c r="AZ316" s="53"/>
      <c r="BA316" s="53"/>
      <c r="BB316" s="53"/>
      <c r="BC316" s="53"/>
      <c r="BD316" s="53"/>
      <c r="BE316" s="53"/>
      <c r="BF316" s="53"/>
      <c r="BG316" s="53"/>
      <c r="BH316" s="53"/>
      <c r="BI316" s="53"/>
      <c r="BJ316" s="53"/>
      <c r="BK316" s="53"/>
      <c r="BL316" s="53"/>
      <c r="BM316" s="53"/>
      <c r="BN316" s="53"/>
      <c r="BO316" s="53"/>
      <c r="BP316" s="53"/>
      <c r="BQ316" s="53"/>
      <c r="BR316" s="53"/>
      <c r="BS316" s="53"/>
      <c r="BT316" s="53"/>
      <c r="BU316" s="53"/>
      <c r="BV316" s="53"/>
      <c r="BW316" s="53"/>
      <c r="BX316" s="53"/>
      <c r="BY316" s="53"/>
      <c r="BZ316" s="53"/>
      <c r="CA316" s="53"/>
      <c r="CB316" s="53"/>
      <c r="CC316" s="53"/>
      <c r="CD316" s="53"/>
      <c r="CE316" s="53"/>
      <c r="CF316" s="53"/>
      <c r="CG316" s="53"/>
      <c r="CH316" s="53"/>
      <c r="CI316" s="53"/>
      <c r="CJ316" s="53"/>
      <c r="CK316" s="53"/>
      <c r="CL316" s="53"/>
      <c r="CM316" s="53"/>
      <c r="CN316" s="53"/>
      <c r="CO316" s="53"/>
      <c r="CP316" s="53"/>
      <c r="CQ316" s="53"/>
      <c r="CR316" s="53"/>
      <c r="CS316" s="53"/>
      <c r="CT316" s="53"/>
      <c r="CU316" s="53"/>
      <c r="CV316" s="53"/>
      <c r="CW316" s="53"/>
      <c r="CX316" s="53"/>
      <c r="CY316" s="53"/>
      <c r="CZ316" s="53"/>
      <c r="DA316" s="53"/>
      <c r="DB316" s="53"/>
      <c r="DC316" s="53"/>
      <c r="DD316" s="53"/>
      <c r="DE316" s="53"/>
      <c r="DF316" s="53"/>
      <c r="DG316" s="53"/>
      <c r="DH316" s="53"/>
      <c r="DI316" s="53"/>
      <c r="DJ316" s="53"/>
      <c r="DK316" s="53"/>
      <c r="DL316" s="53"/>
      <c r="DM316" s="53"/>
      <c r="DN316" s="53"/>
      <c r="DO316" s="53"/>
      <c r="DP316" s="53"/>
      <c r="DQ316" s="53"/>
      <c r="DR316" s="53"/>
      <c r="DS316" s="53"/>
      <c r="DT316" s="53"/>
      <c r="DU316" s="53"/>
      <c r="DV316" s="53"/>
      <c r="DW316" s="53"/>
      <c r="DX316" s="53"/>
      <c r="DY316" s="53"/>
      <c r="DZ316" s="53"/>
      <c r="EA316" s="53"/>
      <c r="EB316" s="53"/>
      <c r="EC316" s="53"/>
      <c r="ED316" s="53"/>
      <c r="EE316" s="53"/>
      <c r="EF316" s="53"/>
      <c r="EG316" s="53"/>
      <c r="EH316" s="53"/>
      <c r="EI316" s="53"/>
      <c r="EJ316" s="53"/>
      <c r="EK316" s="53"/>
      <c r="EL316" s="53"/>
      <c r="EM316" s="53"/>
      <c r="EN316" s="53"/>
      <c r="EO316" s="53"/>
      <c r="EP316" s="53"/>
      <c r="EQ316" s="53"/>
      <c r="ER316" s="53"/>
      <c r="ES316" s="53"/>
      <c r="ET316" s="53"/>
      <c r="EU316" s="53"/>
      <c r="EV316" s="53"/>
      <c r="EW316" s="53"/>
      <c r="EX316" s="53"/>
      <c r="EY316" s="53"/>
      <c r="EZ316" s="53"/>
      <c r="FA316" s="53"/>
      <c r="FB316" s="53"/>
      <c r="FC316" s="53"/>
      <c r="FD316" s="53"/>
      <c r="FE316" s="53"/>
      <c r="FF316" s="53"/>
      <c r="FG316" s="53"/>
      <c r="FH316" s="53"/>
      <c r="FI316" s="53"/>
      <c r="FJ316" s="53"/>
      <c r="FK316" s="53"/>
      <c r="FL316" s="53"/>
      <c r="FM316" s="53"/>
      <c r="FN316" s="53"/>
      <c r="FO316" s="53"/>
      <c r="FP316" s="53"/>
      <c r="FQ316" s="53"/>
      <c r="FR316" s="53"/>
      <c r="FS316" s="53"/>
      <c r="FT316" s="53"/>
      <c r="FU316" s="53"/>
      <c r="FV316" s="53"/>
      <c r="FW316" s="53"/>
      <c r="FX316" s="53"/>
      <c r="FY316" s="53"/>
      <c r="FZ316" s="53"/>
      <c r="GA316" s="53"/>
      <c r="GB316" s="53"/>
      <c r="GC316" s="53"/>
      <c r="GD316" s="53"/>
      <c r="GE316" s="53"/>
      <c r="GF316" s="53"/>
      <c r="GG316" s="53"/>
      <c r="GH316" s="53"/>
      <c r="GI316" s="53"/>
      <c r="GJ316" s="53"/>
      <c r="GK316" s="53"/>
      <c r="GL316" s="53"/>
      <c r="GM316" s="53"/>
      <c r="GN316" s="53"/>
      <c r="GO316" s="53"/>
      <c r="GP316" s="53"/>
      <c r="GQ316" s="53"/>
      <c r="GR316" s="53"/>
      <c r="GS316" s="53"/>
      <c r="GT316" s="53"/>
      <c r="GU316" s="53"/>
      <c r="GV316" s="53"/>
      <c r="GW316" s="53"/>
      <c r="GX316" s="53"/>
      <c r="GY316" s="53"/>
      <c r="GZ316" s="53"/>
      <c r="HA316" s="53"/>
      <c r="HB316" s="53"/>
      <c r="HC316" s="53"/>
      <c r="HD316" s="53"/>
      <c r="HE316" s="53"/>
      <c r="HF316" s="53"/>
      <c r="HG316" s="53"/>
      <c r="HH316" s="53"/>
      <c r="HI316" s="53"/>
      <c r="HJ316" s="53"/>
      <c r="HK316" s="53"/>
      <c r="HL316" s="53"/>
      <c r="HM316" s="53"/>
      <c r="HN316" s="53"/>
      <c r="HO316" s="53"/>
      <c r="HP316" s="53"/>
      <c r="HQ316" s="53"/>
      <c r="HR316" s="53"/>
      <c r="HS316" s="53"/>
      <c r="HT316" s="53"/>
      <c r="HU316" s="53"/>
      <c r="HV316" s="53"/>
      <c r="HW316" s="53"/>
      <c r="HX316" s="53"/>
      <c r="HY316" s="53"/>
      <c r="HZ316" s="53"/>
      <c r="IA316" s="53"/>
      <c r="IB316" s="53"/>
      <c r="IC316" s="53"/>
      <c r="ID316" s="53"/>
      <c r="IE316" s="53"/>
      <c r="IF316" s="53"/>
      <c r="IG316" s="53"/>
      <c r="IH316" s="53"/>
      <c r="II316" s="53"/>
      <c r="IJ316" s="53"/>
      <c r="IK316" s="53"/>
      <c r="IL316" s="53"/>
      <c r="IM316" s="53"/>
      <c r="IN316" s="53"/>
      <c r="IO316" s="53"/>
      <c r="IP316" s="53"/>
      <c r="IQ316" s="53"/>
      <c r="IR316" s="53"/>
      <c r="IS316" s="53"/>
      <c r="IT316" s="53"/>
      <c r="IU316" s="53"/>
      <c r="IV316" s="53"/>
    </row>
    <row r="317" spans="1:256" s="97" customFormat="1" x14ac:dyDescent="0.2">
      <c r="A317" s="53"/>
      <c r="B317" s="53"/>
      <c r="C317" s="53"/>
      <c r="D317" s="53"/>
      <c r="E317" s="53"/>
      <c r="F317" s="53"/>
      <c r="G317" s="53"/>
      <c r="H317" s="53"/>
      <c r="I317" s="53"/>
      <c r="J317" s="53"/>
      <c r="K317" s="53"/>
      <c r="L317" s="53"/>
      <c r="M317" s="53"/>
      <c r="N317" s="53"/>
      <c r="O317" s="53"/>
      <c r="P317" s="53"/>
      <c r="Q317" s="53"/>
      <c r="R317" s="53"/>
      <c r="S317" s="53"/>
      <c r="T317" s="53"/>
      <c r="U317" s="53"/>
      <c r="V317" s="53"/>
      <c r="W317" s="53"/>
      <c r="X317" s="53"/>
      <c r="Y317" s="53"/>
      <c r="Z317" s="53"/>
      <c r="AA317" s="53"/>
      <c r="AB317" s="53"/>
      <c r="AC317" s="53"/>
      <c r="AD317" s="53"/>
      <c r="AE317" s="53"/>
      <c r="AF317" s="53"/>
      <c r="AG317" s="53"/>
      <c r="AH317" s="53"/>
      <c r="AI317" s="53"/>
      <c r="AJ317" s="53"/>
      <c r="AK317" s="53"/>
      <c r="AL317" s="53"/>
      <c r="AM317" s="53"/>
      <c r="AN317" s="53"/>
      <c r="AO317" s="53"/>
      <c r="AP317" s="53"/>
      <c r="AQ317" s="53"/>
      <c r="AR317" s="53"/>
      <c r="AS317" s="53"/>
      <c r="AT317" s="53"/>
      <c r="AU317" s="53"/>
      <c r="AV317" s="53"/>
      <c r="AW317" s="53"/>
      <c r="AX317" s="53"/>
      <c r="AY317" s="53"/>
      <c r="AZ317" s="53"/>
      <c r="BA317" s="53"/>
      <c r="BB317" s="53"/>
      <c r="BC317" s="53"/>
      <c r="BD317" s="53"/>
      <c r="BE317" s="53"/>
      <c r="BF317" s="53"/>
      <c r="BG317" s="53"/>
      <c r="BH317" s="53"/>
      <c r="BI317" s="53"/>
      <c r="BJ317" s="53"/>
      <c r="BK317" s="53"/>
      <c r="BL317" s="53"/>
      <c r="BM317" s="53"/>
      <c r="BN317" s="53"/>
      <c r="BO317" s="53"/>
      <c r="BP317" s="53"/>
      <c r="BQ317" s="53"/>
      <c r="BR317" s="53"/>
      <c r="BS317" s="53"/>
      <c r="BT317" s="53"/>
      <c r="BU317" s="53"/>
      <c r="BV317" s="53"/>
      <c r="BW317" s="53"/>
      <c r="BX317" s="53"/>
      <c r="BY317" s="53"/>
      <c r="BZ317" s="53"/>
      <c r="CA317" s="53"/>
      <c r="CB317" s="53"/>
      <c r="CC317" s="53"/>
      <c r="CD317" s="53"/>
      <c r="CE317" s="53"/>
      <c r="CF317" s="53"/>
      <c r="CG317" s="53"/>
      <c r="CH317" s="53"/>
      <c r="CI317" s="53"/>
      <c r="CJ317" s="53"/>
      <c r="CK317" s="53"/>
      <c r="CL317" s="53"/>
      <c r="CM317" s="53"/>
      <c r="CN317" s="53"/>
      <c r="CO317" s="53"/>
      <c r="CP317" s="53"/>
      <c r="CQ317" s="53"/>
      <c r="CR317" s="53"/>
      <c r="CS317" s="53"/>
      <c r="CT317" s="53"/>
      <c r="CU317" s="53"/>
      <c r="CV317" s="53"/>
      <c r="CW317" s="53"/>
      <c r="CX317" s="53"/>
      <c r="CY317" s="53"/>
      <c r="CZ317" s="53"/>
      <c r="DA317" s="53"/>
      <c r="DB317" s="53"/>
      <c r="DC317" s="53"/>
      <c r="DD317" s="53"/>
      <c r="DE317" s="53"/>
      <c r="DF317" s="53"/>
      <c r="DG317" s="53"/>
      <c r="DH317" s="53"/>
      <c r="DI317" s="53"/>
      <c r="DJ317" s="53"/>
      <c r="DK317" s="53"/>
      <c r="DL317" s="53"/>
      <c r="DM317" s="53"/>
      <c r="DN317" s="53"/>
      <c r="DO317" s="53"/>
      <c r="DP317" s="53"/>
      <c r="DQ317" s="53"/>
      <c r="DR317" s="53"/>
      <c r="DS317" s="53"/>
      <c r="DT317" s="53"/>
      <c r="DU317" s="53"/>
      <c r="DV317" s="53"/>
      <c r="DW317" s="53"/>
      <c r="DX317" s="53"/>
      <c r="DY317" s="53"/>
      <c r="DZ317" s="53"/>
      <c r="EA317" s="53"/>
      <c r="EB317" s="53"/>
      <c r="EC317" s="53"/>
      <c r="ED317" s="53"/>
      <c r="EE317" s="53"/>
      <c r="EF317" s="53"/>
      <c r="EG317" s="53"/>
      <c r="EH317" s="53"/>
      <c r="EI317" s="53"/>
      <c r="EJ317" s="53"/>
      <c r="EK317" s="53"/>
      <c r="EL317" s="53"/>
      <c r="EM317" s="53"/>
      <c r="EN317" s="53"/>
      <c r="EO317" s="53"/>
      <c r="EP317" s="53"/>
      <c r="EQ317" s="53"/>
      <c r="ER317" s="53"/>
      <c r="ES317" s="53"/>
      <c r="ET317" s="53"/>
      <c r="EU317" s="53"/>
      <c r="EV317" s="53"/>
      <c r="EW317" s="53"/>
      <c r="EX317" s="53"/>
      <c r="EY317" s="53"/>
      <c r="EZ317" s="53"/>
      <c r="FA317" s="53"/>
      <c r="FB317" s="53"/>
      <c r="FC317" s="53"/>
      <c r="FD317" s="53"/>
      <c r="FE317" s="53"/>
      <c r="FF317" s="53"/>
      <c r="FG317" s="53"/>
      <c r="FH317" s="53"/>
      <c r="FI317" s="53"/>
      <c r="FJ317" s="53"/>
      <c r="FK317" s="53"/>
      <c r="FL317" s="53"/>
      <c r="FM317" s="53"/>
      <c r="FN317" s="53"/>
      <c r="FO317" s="53"/>
      <c r="FP317" s="53"/>
      <c r="FQ317" s="53"/>
      <c r="FR317" s="53"/>
      <c r="FS317" s="53"/>
      <c r="FT317" s="53"/>
      <c r="FU317" s="53"/>
      <c r="FV317" s="53"/>
      <c r="FW317" s="53"/>
      <c r="FX317" s="53"/>
      <c r="FY317" s="53"/>
      <c r="FZ317" s="53"/>
      <c r="GA317" s="53"/>
      <c r="GB317" s="53"/>
      <c r="GC317" s="53"/>
      <c r="GD317" s="53"/>
      <c r="GE317" s="53"/>
      <c r="GF317" s="53"/>
      <c r="GG317" s="53"/>
      <c r="GH317" s="53"/>
      <c r="GI317" s="53"/>
      <c r="GJ317" s="53"/>
      <c r="GK317" s="53"/>
      <c r="GL317" s="53"/>
      <c r="GM317" s="53"/>
      <c r="GN317" s="53"/>
      <c r="GO317" s="53"/>
      <c r="GP317" s="53"/>
      <c r="GQ317" s="53"/>
      <c r="GR317" s="53"/>
      <c r="GS317" s="53"/>
      <c r="GT317" s="53"/>
      <c r="GU317" s="53"/>
      <c r="GV317" s="53"/>
      <c r="GW317" s="53"/>
      <c r="GX317" s="53"/>
      <c r="GY317" s="53"/>
      <c r="GZ317" s="53"/>
      <c r="HA317" s="53"/>
      <c r="HB317" s="53"/>
      <c r="HC317" s="53"/>
      <c r="HD317" s="53"/>
      <c r="HE317" s="53"/>
      <c r="HF317" s="53"/>
      <c r="HG317" s="53"/>
      <c r="HH317" s="53"/>
      <c r="HI317" s="53"/>
      <c r="HJ317" s="53"/>
      <c r="HK317" s="53"/>
      <c r="HL317" s="53"/>
      <c r="HM317" s="53"/>
      <c r="HN317" s="53"/>
      <c r="HO317" s="53"/>
      <c r="HP317" s="53"/>
      <c r="HQ317" s="53"/>
      <c r="HR317" s="53"/>
      <c r="HS317" s="53"/>
      <c r="HT317" s="53"/>
      <c r="HU317" s="53"/>
      <c r="HV317" s="53"/>
      <c r="HW317" s="53"/>
      <c r="HX317" s="53"/>
      <c r="HY317" s="53"/>
      <c r="HZ317" s="53"/>
      <c r="IA317" s="53"/>
      <c r="IB317" s="53"/>
      <c r="IC317" s="53"/>
      <c r="ID317" s="53"/>
      <c r="IE317" s="53"/>
      <c r="IF317" s="53"/>
      <c r="IG317" s="53"/>
      <c r="IH317" s="53"/>
      <c r="II317" s="53"/>
      <c r="IJ317" s="53"/>
      <c r="IK317" s="53"/>
      <c r="IL317" s="53"/>
      <c r="IM317" s="53"/>
      <c r="IN317" s="53"/>
      <c r="IO317" s="53"/>
      <c r="IP317" s="53"/>
      <c r="IQ317" s="53"/>
      <c r="IR317" s="53"/>
      <c r="IS317" s="53"/>
      <c r="IT317" s="53"/>
      <c r="IU317" s="53"/>
      <c r="IV317" s="53"/>
    </row>
    <row r="318" spans="1:256" s="97" customFormat="1" x14ac:dyDescent="0.2">
      <c r="A318" s="53"/>
      <c r="B318" s="53"/>
      <c r="C318" s="53"/>
      <c r="D318" s="53"/>
      <c r="E318" s="53"/>
      <c r="F318" s="53"/>
      <c r="G318" s="53"/>
      <c r="H318" s="53"/>
      <c r="I318" s="53"/>
      <c r="J318" s="53"/>
      <c r="K318" s="53"/>
      <c r="L318" s="53"/>
      <c r="M318" s="53"/>
      <c r="N318" s="53"/>
      <c r="O318" s="53"/>
      <c r="P318" s="53"/>
      <c r="Q318" s="53"/>
      <c r="R318" s="53"/>
      <c r="S318" s="53"/>
      <c r="T318" s="53"/>
      <c r="U318" s="53"/>
      <c r="V318" s="53"/>
      <c r="W318" s="53"/>
      <c r="X318" s="53"/>
      <c r="Y318" s="53"/>
      <c r="Z318" s="53"/>
      <c r="AA318" s="53"/>
      <c r="AB318" s="53"/>
      <c r="AC318" s="53"/>
      <c r="AD318" s="53"/>
      <c r="AE318" s="53"/>
      <c r="AF318" s="53"/>
      <c r="AG318" s="53"/>
      <c r="AH318" s="53"/>
      <c r="AI318" s="53"/>
      <c r="AJ318" s="53"/>
      <c r="AK318" s="53"/>
      <c r="AL318" s="53"/>
      <c r="AM318" s="53"/>
      <c r="AN318" s="53"/>
      <c r="AO318" s="53"/>
      <c r="AP318" s="53"/>
      <c r="AQ318" s="53"/>
      <c r="AR318" s="53"/>
      <c r="AS318" s="53"/>
      <c r="AT318" s="53"/>
      <c r="AU318" s="53"/>
      <c r="AV318" s="53"/>
      <c r="AW318" s="53"/>
      <c r="AX318" s="53"/>
      <c r="AY318" s="53"/>
      <c r="AZ318" s="53"/>
      <c r="BA318" s="53"/>
      <c r="BB318" s="53"/>
      <c r="BC318" s="53"/>
      <c r="BD318" s="53"/>
      <c r="BE318" s="53"/>
      <c r="BF318" s="53"/>
      <c r="BG318" s="53"/>
      <c r="BH318" s="53"/>
      <c r="BI318" s="53"/>
      <c r="BJ318" s="53"/>
      <c r="BK318" s="53"/>
      <c r="BL318" s="53"/>
      <c r="BM318" s="53"/>
      <c r="BN318" s="53"/>
      <c r="BO318" s="53"/>
      <c r="BP318" s="53"/>
      <c r="BQ318" s="53"/>
      <c r="BR318" s="53"/>
      <c r="BS318" s="53"/>
      <c r="BT318" s="53"/>
      <c r="BU318" s="53"/>
      <c r="BV318" s="53"/>
      <c r="BW318" s="53"/>
      <c r="BX318" s="53"/>
      <c r="BY318" s="53"/>
      <c r="BZ318" s="53"/>
      <c r="CA318" s="53"/>
      <c r="CB318" s="53"/>
      <c r="CC318" s="53"/>
      <c r="CD318" s="53"/>
      <c r="CE318" s="53"/>
      <c r="CF318" s="53"/>
      <c r="CG318" s="53"/>
      <c r="CH318" s="53"/>
      <c r="CI318" s="53"/>
      <c r="CJ318" s="53"/>
      <c r="CK318" s="53"/>
      <c r="CL318" s="53"/>
      <c r="CM318" s="53"/>
      <c r="CN318" s="53"/>
      <c r="CO318" s="53"/>
      <c r="CP318" s="53"/>
      <c r="CQ318" s="53"/>
      <c r="CR318" s="53"/>
      <c r="CS318" s="53"/>
      <c r="CT318" s="53"/>
      <c r="CU318" s="53"/>
      <c r="CV318" s="53"/>
      <c r="CW318" s="53"/>
      <c r="CX318" s="53"/>
      <c r="CY318" s="53"/>
      <c r="CZ318" s="53"/>
      <c r="DA318" s="53"/>
      <c r="DB318" s="53"/>
      <c r="DC318" s="53"/>
      <c r="DD318" s="53"/>
      <c r="DE318" s="53"/>
      <c r="DF318" s="53"/>
      <c r="DG318" s="53"/>
      <c r="DH318" s="53"/>
      <c r="DI318" s="53"/>
      <c r="DJ318" s="53"/>
      <c r="DK318" s="53"/>
      <c r="DL318" s="53"/>
      <c r="DM318" s="53"/>
      <c r="DN318" s="53"/>
      <c r="DO318" s="53"/>
      <c r="DP318" s="53"/>
      <c r="DQ318" s="53"/>
      <c r="DR318" s="53"/>
      <c r="DS318" s="53"/>
      <c r="DT318" s="53"/>
      <c r="DU318" s="53"/>
      <c r="DV318" s="53"/>
      <c r="DW318" s="53"/>
      <c r="DX318" s="53"/>
      <c r="DY318" s="53"/>
      <c r="DZ318" s="53"/>
      <c r="EA318" s="53"/>
      <c r="EB318" s="53"/>
      <c r="EC318" s="53"/>
      <c r="ED318" s="53"/>
      <c r="EE318" s="53"/>
      <c r="EF318" s="53"/>
      <c r="EG318" s="53"/>
      <c r="EH318" s="53"/>
      <c r="EI318" s="53"/>
      <c r="EJ318" s="53"/>
      <c r="EK318" s="53"/>
      <c r="EL318" s="53"/>
      <c r="EM318" s="53"/>
      <c r="EN318" s="53"/>
      <c r="EO318" s="53"/>
      <c r="EP318" s="53"/>
      <c r="EQ318" s="53"/>
      <c r="ER318" s="53"/>
      <c r="ES318" s="53"/>
      <c r="ET318" s="53"/>
      <c r="EU318" s="53"/>
      <c r="EV318" s="53"/>
      <c r="EW318" s="53"/>
      <c r="EX318" s="53"/>
      <c r="EY318" s="53"/>
      <c r="EZ318" s="53"/>
      <c r="FA318" s="53"/>
      <c r="FB318" s="53"/>
      <c r="FC318" s="53"/>
      <c r="FD318" s="53"/>
      <c r="FE318" s="53"/>
      <c r="FF318" s="53"/>
      <c r="FG318" s="53"/>
      <c r="FH318" s="53"/>
      <c r="FI318" s="53"/>
      <c r="FJ318" s="53"/>
      <c r="FK318" s="53"/>
      <c r="FL318" s="53"/>
      <c r="FM318" s="53"/>
      <c r="FN318" s="53"/>
      <c r="FO318" s="53"/>
      <c r="FP318" s="53"/>
      <c r="FQ318" s="53"/>
      <c r="FR318" s="53"/>
      <c r="FS318" s="53"/>
      <c r="FT318" s="53"/>
      <c r="FU318" s="53"/>
      <c r="FV318" s="53"/>
      <c r="FW318" s="53"/>
      <c r="FX318" s="53"/>
      <c r="FY318" s="53"/>
      <c r="FZ318" s="53"/>
      <c r="GA318" s="53"/>
      <c r="GB318" s="53"/>
      <c r="GC318" s="53"/>
      <c r="GD318" s="53"/>
      <c r="GE318" s="53"/>
      <c r="GF318" s="53"/>
      <c r="GG318" s="53"/>
      <c r="GH318" s="53"/>
      <c r="GI318" s="53"/>
      <c r="GJ318" s="53"/>
      <c r="GK318" s="53"/>
      <c r="GL318" s="53"/>
      <c r="GM318" s="53"/>
      <c r="GN318" s="53"/>
      <c r="GO318" s="53"/>
      <c r="GP318" s="53"/>
      <c r="GQ318" s="53"/>
      <c r="GR318" s="53"/>
      <c r="GS318" s="53"/>
      <c r="GT318" s="53"/>
      <c r="GU318" s="53"/>
      <c r="GV318" s="53"/>
      <c r="GW318" s="53"/>
      <c r="GX318" s="53"/>
      <c r="GY318" s="53"/>
      <c r="GZ318" s="53"/>
      <c r="HA318" s="53"/>
      <c r="HB318" s="53"/>
      <c r="HC318" s="53"/>
      <c r="HD318" s="53"/>
      <c r="HE318" s="53"/>
      <c r="HF318" s="53"/>
      <c r="HG318" s="53"/>
      <c r="HH318" s="53"/>
      <c r="HI318" s="53"/>
      <c r="HJ318" s="53"/>
      <c r="HK318" s="53"/>
      <c r="HL318" s="53"/>
      <c r="HM318" s="53"/>
      <c r="HN318" s="53"/>
      <c r="HO318" s="53"/>
      <c r="HP318" s="53"/>
      <c r="HQ318" s="53"/>
      <c r="HR318" s="53"/>
      <c r="HS318" s="53"/>
      <c r="HT318" s="53"/>
      <c r="HU318" s="53"/>
      <c r="HV318" s="53"/>
      <c r="HW318" s="53"/>
      <c r="HX318" s="53"/>
      <c r="HY318" s="53"/>
      <c r="HZ318" s="53"/>
      <c r="IA318" s="53"/>
      <c r="IB318" s="53"/>
      <c r="IC318" s="53"/>
      <c r="ID318" s="53"/>
      <c r="IE318" s="53"/>
      <c r="IF318" s="53"/>
      <c r="IG318" s="53"/>
      <c r="IH318" s="53"/>
      <c r="II318" s="53"/>
      <c r="IJ318" s="53"/>
      <c r="IK318" s="53"/>
      <c r="IL318" s="53"/>
      <c r="IM318" s="53"/>
      <c r="IN318" s="53"/>
      <c r="IO318" s="53"/>
      <c r="IP318" s="53"/>
      <c r="IQ318" s="53"/>
      <c r="IR318" s="53"/>
      <c r="IS318" s="53"/>
      <c r="IT318" s="53"/>
      <c r="IU318" s="53"/>
      <c r="IV318" s="53"/>
    </row>
    <row r="319" spans="1:256" s="97" customFormat="1" x14ac:dyDescent="0.2">
      <c r="A319" s="53"/>
      <c r="B319" s="53"/>
      <c r="C319" s="53"/>
      <c r="D319" s="53"/>
      <c r="E319" s="53"/>
      <c r="F319" s="53"/>
      <c r="G319" s="53"/>
      <c r="H319" s="53"/>
      <c r="I319" s="53"/>
      <c r="J319" s="53"/>
      <c r="K319" s="53"/>
      <c r="L319" s="53"/>
      <c r="M319" s="53"/>
      <c r="N319" s="53"/>
      <c r="O319" s="53"/>
      <c r="P319" s="53"/>
      <c r="Q319" s="53"/>
      <c r="R319" s="53"/>
      <c r="S319" s="53"/>
      <c r="T319" s="53"/>
      <c r="U319" s="53"/>
      <c r="V319" s="53"/>
      <c r="W319" s="53"/>
      <c r="X319" s="53"/>
      <c r="Y319" s="53"/>
      <c r="Z319" s="53"/>
      <c r="AA319" s="53"/>
      <c r="AB319" s="53"/>
      <c r="AC319" s="53"/>
      <c r="AD319" s="53"/>
      <c r="AE319" s="53"/>
      <c r="AF319" s="53"/>
      <c r="AG319" s="53"/>
      <c r="AH319" s="53"/>
      <c r="AI319" s="53"/>
      <c r="AJ319" s="53"/>
      <c r="AK319" s="53"/>
      <c r="AL319" s="53"/>
      <c r="AM319" s="53"/>
      <c r="AN319" s="53"/>
      <c r="AO319" s="53"/>
      <c r="AP319" s="53"/>
      <c r="AQ319" s="53"/>
      <c r="AR319" s="53"/>
      <c r="AS319" s="53"/>
      <c r="AT319" s="53"/>
      <c r="AU319" s="53"/>
      <c r="AV319" s="53"/>
      <c r="AW319" s="53"/>
      <c r="AX319" s="53"/>
      <c r="AY319" s="53"/>
      <c r="AZ319" s="53"/>
      <c r="BA319" s="53"/>
      <c r="BB319" s="53"/>
      <c r="BC319" s="53"/>
      <c r="BD319" s="53"/>
      <c r="BE319" s="53"/>
      <c r="BF319" s="53"/>
      <c r="BG319" s="53"/>
      <c r="BH319" s="53"/>
      <c r="BI319" s="53"/>
      <c r="BJ319" s="53"/>
      <c r="BK319" s="53"/>
      <c r="BL319" s="53"/>
      <c r="BM319" s="53"/>
      <c r="BN319" s="53"/>
      <c r="BO319" s="53"/>
      <c r="BP319" s="53"/>
      <c r="BQ319" s="53"/>
      <c r="BR319" s="53"/>
      <c r="BS319" s="53"/>
      <c r="BT319" s="53"/>
      <c r="BU319" s="53"/>
      <c r="BV319" s="53"/>
      <c r="BW319" s="53"/>
      <c r="BX319" s="53"/>
      <c r="BY319" s="53"/>
      <c r="BZ319" s="53"/>
      <c r="CA319" s="53"/>
      <c r="CB319" s="53"/>
      <c r="CC319" s="53"/>
      <c r="CD319" s="53"/>
      <c r="CE319" s="53"/>
      <c r="CF319" s="53"/>
      <c r="CG319" s="53"/>
      <c r="CH319" s="53"/>
      <c r="CI319" s="53"/>
      <c r="CJ319" s="53"/>
      <c r="CK319" s="53"/>
      <c r="CL319" s="53"/>
      <c r="CM319" s="53"/>
      <c r="CN319" s="53"/>
      <c r="CO319" s="53"/>
      <c r="CP319" s="53"/>
      <c r="CQ319" s="53"/>
      <c r="CR319" s="53"/>
      <c r="CS319" s="53"/>
      <c r="CT319" s="53"/>
      <c r="CU319" s="53"/>
      <c r="CV319" s="53"/>
      <c r="CW319" s="53"/>
      <c r="CX319" s="53"/>
      <c r="CY319" s="53"/>
      <c r="CZ319" s="53"/>
      <c r="DA319" s="53"/>
      <c r="DB319" s="53"/>
      <c r="DC319" s="53"/>
      <c r="DD319" s="53"/>
      <c r="DE319" s="53"/>
      <c r="DF319" s="53"/>
      <c r="DG319" s="53"/>
      <c r="DH319" s="53"/>
      <c r="DI319" s="53"/>
      <c r="DJ319" s="53"/>
      <c r="DK319" s="53"/>
      <c r="DL319" s="53"/>
      <c r="DM319" s="53"/>
      <c r="DN319" s="53"/>
      <c r="DO319" s="53"/>
      <c r="DP319" s="53"/>
      <c r="DQ319" s="53"/>
      <c r="DR319" s="53"/>
      <c r="DS319" s="53"/>
      <c r="DT319" s="53"/>
      <c r="DU319" s="53"/>
      <c r="DV319" s="53"/>
      <c r="DW319" s="53"/>
      <c r="DX319" s="53"/>
      <c r="DY319" s="53"/>
      <c r="DZ319" s="53"/>
      <c r="EA319" s="53"/>
      <c r="EB319" s="53"/>
      <c r="EC319" s="53"/>
      <c r="ED319" s="53"/>
      <c r="EE319" s="53"/>
      <c r="EF319" s="53"/>
      <c r="EG319" s="53"/>
      <c r="EH319" s="53"/>
      <c r="EI319" s="53"/>
      <c r="EJ319" s="53"/>
      <c r="EK319" s="53"/>
      <c r="EL319" s="53"/>
      <c r="EM319" s="53"/>
      <c r="EN319" s="53"/>
      <c r="EO319" s="53"/>
      <c r="EP319" s="53"/>
      <c r="EQ319" s="53"/>
      <c r="ER319" s="53"/>
      <c r="ES319" s="53"/>
      <c r="ET319" s="53"/>
      <c r="EU319" s="53"/>
      <c r="EV319" s="53"/>
      <c r="EW319" s="53"/>
      <c r="EX319" s="53"/>
      <c r="EY319" s="53"/>
      <c r="EZ319" s="53"/>
      <c r="FA319" s="53"/>
      <c r="FB319" s="53"/>
      <c r="FC319" s="53"/>
      <c r="FD319" s="53"/>
      <c r="FE319" s="53"/>
      <c r="FF319" s="53"/>
      <c r="FG319" s="53"/>
      <c r="FH319" s="53"/>
      <c r="FI319" s="53"/>
      <c r="FJ319" s="53"/>
      <c r="FK319" s="53"/>
      <c r="FL319" s="53"/>
      <c r="FM319" s="53"/>
      <c r="FN319" s="53"/>
      <c r="FO319" s="53"/>
      <c r="FP319" s="53"/>
      <c r="FQ319" s="53"/>
      <c r="FR319" s="53"/>
      <c r="FS319" s="53"/>
      <c r="FT319" s="53"/>
      <c r="FU319" s="53"/>
      <c r="FV319" s="53"/>
      <c r="FW319" s="53"/>
      <c r="FX319" s="53"/>
      <c r="FY319" s="53"/>
      <c r="FZ319" s="53"/>
      <c r="GA319" s="53"/>
      <c r="GB319" s="53"/>
      <c r="GC319" s="53"/>
      <c r="GD319" s="53"/>
      <c r="GE319" s="53"/>
      <c r="GF319" s="53"/>
      <c r="GG319" s="53"/>
      <c r="GH319" s="53"/>
      <c r="GI319" s="53"/>
      <c r="GJ319" s="53"/>
      <c r="GK319" s="53"/>
      <c r="GL319" s="53"/>
      <c r="GM319" s="53"/>
      <c r="GN319" s="53"/>
      <c r="GO319" s="53"/>
      <c r="GP319" s="53"/>
      <c r="GQ319" s="53"/>
      <c r="GR319" s="53"/>
      <c r="GS319" s="53"/>
      <c r="GT319" s="53"/>
      <c r="GU319" s="53"/>
      <c r="GV319" s="53"/>
      <c r="GW319" s="53"/>
      <c r="GX319" s="53"/>
      <c r="GY319" s="53"/>
      <c r="GZ319" s="53"/>
      <c r="HA319" s="53"/>
      <c r="HB319" s="53"/>
      <c r="HC319" s="53"/>
      <c r="HD319" s="53"/>
      <c r="HE319" s="53"/>
      <c r="HF319" s="53"/>
      <c r="HG319" s="53"/>
      <c r="HH319" s="53"/>
      <c r="HI319" s="53"/>
      <c r="HJ319" s="53"/>
      <c r="HK319" s="53"/>
      <c r="HL319" s="53"/>
      <c r="HM319" s="53"/>
      <c r="HN319" s="53"/>
      <c r="HO319" s="53"/>
      <c r="HP319" s="53"/>
      <c r="HQ319" s="53"/>
      <c r="HR319" s="53"/>
      <c r="HS319" s="53"/>
      <c r="HT319" s="53"/>
      <c r="HU319" s="53"/>
      <c r="HV319" s="53"/>
      <c r="HW319" s="53"/>
      <c r="HX319" s="53"/>
      <c r="HY319" s="53"/>
      <c r="HZ319" s="53"/>
      <c r="IA319" s="53"/>
      <c r="IB319" s="53"/>
      <c r="IC319" s="53"/>
      <c r="ID319" s="53"/>
      <c r="IE319" s="53"/>
      <c r="IF319" s="53"/>
      <c r="IG319" s="53"/>
      <c r="IH319" s="53"/>
      <c r="II319" s="53"/>
      <c r="IJ319" s="53"/>
      <c r="IK319" s="53"/>
      <c r="IL319" s="53"/>
      <c r="IM319" s="53"/>
      <c r="IN319" s="53"/>
      <c r="IO319" s="53"/>
      <c r="IP319" s="53"/>
      <c r="IQ319" s="53"/>
      <c r="IR319" s="53"/>
      <c r="IS319" s="53"/>
      <c r="IT319" s="53"/>
      <c r="IU319" s="53"/>
      <c r="IV319" s="53"/>
    </row>
  </sheetData>
  <sheetProtection password="DFDE" sheet="1" objects="1" scenarios="1" selectLockedCells="1"/>
  <dataValidations count="3">
    <dataValidation type="list" allowBlank="1" showInputMessage="1" showErrorMessage="1" sqref="M6">
      <formula1>$T$120:$T$131</formula1>
    </dataValidation>
    <dataValidation type="list" allowBlank="1" showInputMessage="1" showErrorMessage="1" sqref="F6">
      <formula1>$R$119:$R$120</formula1>
    </dataValidation>
    <dataValidation type="list" allowBlank="1" showInputMessage="1" showErrorMessage="1" sqref="U65 D5 U139 U199">
      <formula1>$U$119:$U$120</formula1>
    </dataValidation>
  </dataValidation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E275"/>
  <sheetViews>
    <sheetView workbookViewId="0">
      <selection sqref="A1:XFD1048576"/>
    </sheetView>
  </sheetViews>
  <sheetFormatPr defaultRowHeight="14.25" x14ac:dyDescent="0.2"/>
  <cols>
    <col min="1" max="1" width="15" style="4" customWidth="1"/>
    <col min="2" max="3" width="12.5703125" style="4" customWidth="1"/>
    <col min="4" max="4" width="11.7109375" style="4" bestFit="1" customWidth="1"/>
    <col min="5" max="5" width="8.140625" style="4" customWidth="1"/>
    <col min="6" max="6" width="12.85546875" style="4" customWidth="1"/>
    <col min="7" max="8" width="10.42578125" style="4" bestFit="1" customWidth="1"/>
    <col min="9" max="9" width="15.28515625" style="4" customWidth="1"/>
    <col min="10" max="10" width="10.85546875" style="4" customWidth="1"/>
    <col min="11" max="14" width="10.42578125" style="4" bestFit="1" customWidth="1"/>
    <col min="15" max="15" width="18.42578125" style="4" customWidth="1"/>
    <col min="16" max="16" width="9.140625" style="4"/>
    <col min="17" max="17" width="9.28515625" style="4" bestFit="1" customWidth="1"/>
    <col min="18" max="18" width="9" style="4" bestFit="1" customWidth="1"/>
    <col min="19" max="31" width="12.140625" style="4" bestFit="1" customWidth="1"/>
    <col min="32" max="16384" width="9.140625" style="4"/>
  </cols>
  <sheetData>
    <row r="1" spans="1:17" ht="15" customHeight="1" x14ac:dyDescent="0.2">
      <c r="A1" s="288"/>
      <c r="B1" s="289"/>
      <c r="C1" s="289"/>
      <c r="D1" s="289"/>
      <c r="E1" s="289"/>
      <c r="F1" s="289"/>
      <c r="G1" s="289"/>
      <c r="H1" s="289"/>
      <c r="I1" s="289"/>
      <c r="J1" s="289"/>
      <c r="K1" s="289"/>
      <c r="L1" s="289"/>
      <c r="M1" s="289"/>
      <c r="N1" s="290"/>
    </row>
    <row r="2" spans="1:17" ht="14.25" customHeight="1" x14ac:dyDescent="0.2">
      <c r="A2" s="291"/>
      <c r="B2" s="292"/>
      <c r="C2" s="292"/>
      <c r="D2" s="292"/>
      <c r="E2" s="292"/>
      <c r="F2" s="292"/>
      <c r="G2" s="292"/>
      <c r="H2" s="292"/>
      <c r="I2" s="292"/>
      <c r="J2" s="292"/>
      <c r="K2" s="292"/>
      <c r="L2" s="292"/>
      <c r="M2" s="292"/>
      <c r="N2" s="293"/>
    </row>
    <row r="3" spans="1:17" ht="14.25" customHeight="1" x14ac:dyDescent="0.2">
      <c r="A3" s="294"/>
      <c r="B3" s="295"/>
      <c r="C3" s="295"/>
      <c r="D3" s="295"/>
      <c r="E3" s="295"/>
      <c r="F3" s="295"/>
      <c r="G3" s="295"/>
      <c r="H3" s="295"/>
      <c r="I3" s="295"/>
      <c r="J3" s="295"/>
      <c r="K3" s="295"/>
      <c r="L3" s="295"/>
      <c r="M3" s="295"/>
      <c r="N3" s="296"/>
    </row>
    <row r="4" spans="1:17" ht="15" customHeight="1" thickBot="1" x14ac:dyDescent="0.25">
      <c r="A4" s="297"/>
      <c r="B4" s="298"/>
      <c r="C4" s="298"/>
      <c r="D4" s="298"/>
      <c r="E4" s="298"/>
      <c r="F4" s="298"/>
      <c r="G4" s="298"/>
      <c r="H4" s="298"/>
      <c r="I4" s="298"/>
      <c r="J4" s="298"/>
      <c r="K4" s="298"/>
      <c r="L4" s="298"/>
      <c r="M4" s="298"/>
      <c r="N4" s="299"/>
    </row>
    <row r="5" spans="1:17" ht="36" customHeight="1" thickBot="1" x14ac:dyDescent="0.25">
      <c r="A5" s="311"/>
      <c r="B5" s="312"/>
      <c r="C5" s="313"/>
      <c r="D5" s="83"/>
      <c r="E5" s="287"/>
      <c r="F5" s="28"/>
      <c r="G5" s="300"/>
      <c r="H5" s="301"/>
      <c r="I5" s="314"/>
      <c r="J5" s="88"/>
      <c r="K5" s="29"/>
      <c r="L5" s="30"/>
      <c r="M5" s="31"/>
      <c r="N5" s="32"/>
    </row>
    <row r="6" spans="1:17" ht="36" customHeight="1" thickBot="1" x14ac:dyDescent="0.25">
      <c r="A6" s="311"/>
      <c r="B6" s="312"/>
      <c r="C6" s="312"/>
      <c r="D6" s="312"/>
      <c r="E6" s="313"/>
      <c r="F6" s="85"/>
      <c r="G6" s="300"/>
      <c r="H6" s="301"/>
      <c r="I6" s="314"/>
      <c r="J6" s="85"/>
      <c r="K6" s="315"/>
      <c r="L6" s="316"/>
      <c r="M6" s="87"/>
      <c r="N6" s="33"/>
    </row>
    <row r="7" spans="1:17" s="5" customFormat="1" ht="20.100000000000001" customHeight="1" x14ac:dyDescent="0.25">
      <c r="A7" s="20"/>
      <c r="B7" s="21"/>
      <c r="C7" s="22"/>
      <c r="D7" s="21"/>
      <c r="E7" s="21"/>
      <c r="F7" s="21"/>
      <c r="G7" s="21"/>
      <c r="H7" s="21"/>
      <c r="I7" s="21"/>
      <c r="J7" s="21"/>
      <c r="K7" s="6"/>
      <c r="L7" s="6"/>
      <c r="M7" s="6"/>
      <c r="N7" s="6"/>
    </row>
    <row r="8" spans="1:17" s="5" customFormat="1" ht="20.100000000000001" customHeight="1" x14ac:dyDescent="0.25">
      <c r="A8" s="20"/>
      <c r="B8" s="23"/>
      <c r="C8" s="24"/>
      <c r="D8" s="24"/>
      <c r="E8" s="24"/>
      <c r="F8" s="24"/>
      <c r="G8" s="24"/>
      <c r="H8" s="20"/>
      <c r="I8" s="20"/>
      <c r="J8" s="20"/>
    </row>
    <row r="9" spans="1:17" s="5" customFormat="1" ht="20.100000000000001" customHeight="1" x14ac:dyDescent="0.25">
      <c r="A9" s="8"/>
      <c r="B9" s="23"/>
      <c r="C9" s="25"/>
      <c r="D9" s="24"/>
      <c r="E9" s="24"/>
      <c r="F9" s="24"/>
      <c r="G9" s="20"/>
      <c r="H9" s="20"/>
      <c r="I9" s="20"/>
      <c r="J9" s="25"/>
      <c r="K9" s="7"/>
      <c r="L9" s="7"/>
      <c r="M9" s="7"/>
      <c r="N9" s="7"/>
    </row>
    <row r="10" spans="1:17" s="5" customFormat="1" ht="20.100000000000001" customHeight="1" x14ac:dyDescent="0.25">
      <c r="A10" s="26"/>
      <c r="B10" s="20"/>
      <c r="C10" s="25"/>
      <c r="D10" s="27"/>
      <c r="E10" s="10"/>
      <c r="F10" s="25"/>
      <c r="G10" s="27"/>
      <c r="H10" s="27"/>
      <c r="I10" s="27"/>
      <c r="J10" s="27"/>
      <c r="K10" s="9"/>
      <c r="L10" s="9"/>
      <c r="M10" s="9"/>
      <c r="N10" s="9"/>
    </row>
    <row r="11" spans="1:17" ht="32.25" customHeight="1" x14ac:dyDescent="0.25">
      <c r="A11" s="17"/>
      <c r="B11" s="18"/>
      <c r="C11" s="19"/>
      <c r="D11" s="19"/>
      <c r="E11" s="19"/>
      <c r="F11" s="19"/>
      <c r="G11" s="19"/>
      <c r="H11" s="19"/>
      <c r="I11" s="19"/>
      <c r="J11" s="19"/>
      <c r="K11" s="19"/>
      <c r="L11" s="19"/>
      <c r="M11" s="19"/>
      <c r="N11" s="19"/>
      <c r="O11" s="12"/>
    </row>
    <row r="12" spans="1:17" ht="15" hidden="1" customHeight="1" x14ac:dyDescent="0.2">
      <c r="A12" s="11"/>
      <c r="B12" s="11"/>
      <c r="C12" s="11"/>
      <c r="D12" s="11"/>
      <c r="E12" s="11"/>
      <c r="F12" s="11"/>
      <c r="G12" s="11"/>
      <c r="H12" s="11"/>
      <c r="I12" s="11"/>
      <c r="J12" s="11"/>
      <c r="K12" s="11"/>
      <c r="L12" s="11"/>
      <c r="M12" s="11"/>
      <c r="N12" s="11"/>
      <c r="O12" s="12"/>
    </row>
    <row r="13" spans="1:17" ht="15.75" x14ac:dyDescent="0.25">
      <c r="A13" s="14"/>
      <c r="B13" s="15"/>
      <c r="C13" s="16"/>
      <c r="D13" s="16"/>
      <c r="E13" s="16"/>
      <c r="F13" s="16"/>
      <c r="G13" s="16"/>
      <c r="H13" s="16"/>
      <c r="I13" s="16"/>
      <c r="J13" s="16"/>
      <c r="K13" s="16"/>
      <c r="L13" s="16"/>
      <c r="M13" s="16"/>
      <c r="N13" s="16"/>
      <c r="O13" s="1"/>
      <c r="Q13" s="13"/>
    </row>
    <row r="14" spans="1:17" ht="15.75" x14ac:dyDescent="0.25">
      <c r="A14" s="14"/>
      <c r="B14" s="15"/>
      <c r="C14" s="16"/>
      <c r="D14" s="16"/>
      <c r="E14" s="16"/>
      <c r="F14" s="16"/>
      <c r="G14" s="16"/>
      <c r="H14" s="16"/>
      <c r="I14" s="16"/>
      <c r="J14" s="16"/>
      <c r="K14" s="16"/>
      <c r="L14" s="16"/>
      <c r="M14" s="16"/>
      <c r="N14" s="16"/>
      <c r="O14" s="1"/>
    </row>
    <row r="15" spans="1:17" ht="15.75" x14ac:dyDescent="0.25">
      <c r="A15" s="14"/>
      <c r="B15" s="15"/>
      <c r="C15" s="16"/>
      <c r="D15" s="16"/>
      <c r="E15" s="16"/>
      <c r="F15" s="16"/>
      <c r="G15" s="16"/>
      <c r="H15" s="16"/>
      <c r="I15" s="16"/>
      <c r="J15" s="16"/>
      <c r="K15" s="16"/>
      <c r="L15" s="16"/>
      <c r="M15" s="16"/>
      <c r="N15" s="16"/>
      <c r="O15" s="1"/>
    </row>
    <row r="16" spans="1:17" ht="15.75" x14ac:dyDescent="0.25">
      <c r="A16" s="14"/>
      <c r="B16" s="15"/>
      <c r="C16" s="16"/>
      <c r="D16" s="16"/>
      <c r="E16" s="16"/>
      <c r="F16" s="16"/>
      <c r="G16" s="16"/>
      <c r="H16" s="16"/>
      <c r="I16" s="16"/>
      <c r="J16" s="16"/>
      <c r="K16" s="16"/>
      <c r="L16" s="16"/>
      <c r="M16" s="16"/>
      <c r="N16" s="16"/>
      <c r="O16" s="2"/>
    </row>
    <row r="17" spans="1:15" ht="15.75" x14ac:dyDescent="0.25">
      <c r="A17" s="14"/>
      <c r="B17" s="15"/>
      <c r="C17" s="16"/>
      <c r="D17" s="16"/>
      <c r="E17" s="16"/>
      <c r="F17" s="16"/>
      <c r="G17" s="16"/>
      <c r="H17" s="16"/>
      <c r="I17" s="16"/>
      <c r="J17" s="16"/>
      <c r="K17" s="16"/>
      <c r="L17" s="16"/>
      <c r="M17" s="16"/>
      <c r="N17" s="16"/>
      <c r="O17" s="2"/>
    </row>
    <row r="18" spans="1:15" ht="15.75" x14ac:dyDescent="0.25">
      <c r="A18" s="14"/>
      <c r="B18" s="15"/>
      <c r="C18" s="16"/>
      <c r="D18" s="16"/>
      <c r="E18" s="16"/>
      <c r="F18" s="16"/>
      <c r="G18" s="16"/>
      <c r="H18" s="16"/>
      <c r="I18" s="16"/>
      <c r="J18" s="16"/>
      <c r="K18" s="16"/>
      <c r="L18" s="16"/>
      <c r="M18" s="16"/>
      <c r="N18" s="16"/>
      <c r="O18" s="3"/>
    </row>
    <row r="19" spans="1:15" ht="15.75" x14ac:dyDescent="0.25">
      <c r="A19" s="14"/>
      <c r="B19" s="15"/>
      <c r="C19" s="16"/>
      <c r="D19" s="16"/>
      <c r="E19" s="16"/>
      <c r="F19" s="16"/>
      <c r="G19" s="16"/>
      <c r="H19" s="16"/>
      <c r="I19" s="16"/>
      <c r="J19" s="16"/>
      <c r="K19" s="16"/>
      <c r="L19" s="16"/>
      <c r="M19" s="16"/>
      <c r="N19" s="16"/>
      <c r="O19" s="2"/>
    </row>
    <row r="20" spans="1:15" ht="15.75" x14ac:dyDescent="0.25">
      <c r="A20" s="14"/>
      <c r="B20" s="15"/>
      <c r="C20" s="16"/>
      <c r="D20" s="16"/>
      <c r="E20" s="16"/>
      <c r="F20" s="16"/>
      <c r="G20" s="16"/>
      <c r="H20" s="16"/>
      <c r="I20" s="16"/>
      <c r="J20" s="16"/>
      <c r="K20" s="16"/>
      <c r="L20" s="16"/>
      <c r="M20" s="16"/>
      <c r="N20" s="16"/>
      <c r="O20" s="1"/>
    </row>
    <row r="21" spans="1:15" ht="15.75" x14ac:dyDescent="0.25">
      <c r="A21" s="14"/>
      <c r="B21" s="15"/>
      <c r="C21" s="16"/>
      <c r="D21" s="16"/>
      <c r="E21" s="16"/>
      <c r="F21" s="16"/>
      <c r="G21" s="16"/>
      <c r="H21" s="16"/>
      <c r="I21" s="16"/>
      <c r="J21" s="16"/>
      <c r="K21" s="16"/>
      <c r="L21" s="16"/>
      <c r="M21" s="16"/>
      <c r="N21" s="16"/>
      <c r="O21" s="1"/>
    </row>
    <row r="22" spans="1:15" ht="15.75" x14ac:dyDescent="0.25">
      <c r="A22" s="14"/>
      <c r="B22" s="15"/>
      <c r="C22" s="16"/>
      <c r="D22" s="16"/>
      <c r="E22" s="16"/>
      <c r="F22" s="16"/>
      <c r="G22" s="16"/>
      <c r="H22" s="16"/>
      <c r="I22" s="16"/>
      <c r="J22" s="16"/>
      <c r="K22" s="16"/>
      <c r="L22" s="16"/>
      <c r="M22" s="16"/>
      <c r="N22" s="16"/>
      <c r="O22" s="2"/>
    </row>
    <row r="23" spans="1:15" ht="15.75" x14ac:dyDescent="0.25">
      <c r="A23" s="14"/>
      <c r="B23" s="15"/>
      <c r="C23" s="16"/>
      <c r="D23" s="16"/>
      <c r="E23" s="16"/>
      <c r="F23" s="16"/>
      <c r="G23" s="16"/>
      <c r="H23" s="16"/>
      <c r="I23" s="16"/>
      <c r="J23" s="16"/>
      <c r="K23" s="16"/>
      <c r="L23" s="16"/>
      <c r="M23" s="16"/>
      <c r="N23" s="16"/>
      <c r="O23" s="1"/>
    </row>
    <row r="24" spans="1:15" ht="15.75" x14ac:dyDescent="0.25">
      <c r="A24" s="14"/>
      <c r="B24" s="15"/>
      <c r="C24" s="16"/>
      <c r="D24" s="16"/>
      <c r="E24" s="16"/>
      <c r="F24" s="16"/>
      <c r="G24" s="16"/>
      <c r="H24" s="16"/>
      <c r="I24" s="16"/>
      <c r="J24" s="16"/>
      <c r="K24" s="16"/>
      <c r="L24" s="16"/>
      <c r="M24" s="16"/>
      <c r="N24" s="16"/>
      <c r="O24" s="1"/>
    </row>
    <row r="25" spans="1:15" ht="15.75" x14ac:dyDescent="0.25">
      <c r="A25" s="14"/>
      <c r="B25" s="15"/>
      <c r="C25" s="16"/>
      <c r="D25" s="16"/>
      <c r="E25" s="16"/>
      <c r="F25" s="16"/>
      <c r="G25" s="16"/>
      <c r="H25" s="16"/>
      <c r="I25" s="16"/>
      <c r="J25" s="16"/>
      <c r="K25" s="16"/>
      <c r="L25" s="16"/>
      <c r="M25" s="16"/>
      <c r="N25" s="16"/>
      <c r="O25" s="2"/>
    </row>
    <row r="26" spans="1:15" ht="15.75" x14ac:dyDescent="0.25">
      <c r="A26" s="14"/>
      <c r="B26" s="15"/>
      <c r="C26" s="16"/>
      <c r="D26" s="16"/>
      <c r="E26" s="16"/>
      <c r="F26" s="16"/>
      <c r="G26" s="16"/>
      <c r="H26" s="16"/>
      <c r="I26" s="16"/>
      <c r="J26" s="16"/>
      <c r="K26" s="16"/>
      <c r="L26" s="16"/>
      <c r="M26" s="16"/>
      <c r="N26" s="16"/>
      <c r="O26" s="1"/>
    </row>
    <row r="27" spans="1:15" ht="15.75" x14ac:dyDescent="0.25">
      <c r="A27" s="14"/>
      <c r="B27" s="15"/>
      <c r="C27" s="16"/>
      <c r="D27" s="16"/>
      <c r="E27" s="16"/>
      <c r="F27" s="16"/>
      <c r="G27" s="16"/>
      <c r="H27" s="16"/>
      <c r="I27" s="16"/>
      <c r="J27" s="16"/>
      <c r="K27" s="16"/>
      <c r="L27" s="16"/>
      <c r="M27" s="16"/>
      <c r="N27" s="16"/>
      <c r="O27" s="1"/>
    </row>
    <row r="28" spans="1:15" ht="15.75" x14ac:dyDescent="0.25">
      <c r="A28" s="14"/>
      <c r="B28" s="15"/>
      <c r="C28" s="16"/>
      <c r="D28" s="16"/>
      <c r="E28" s="16"/>
      <c r="F28" s="16"/>
      <c r="G28" s="16"/>
      <c r="H28" s="16"/>
      <c r="I28" s="16"/>
      <c r="J28" s="16"/>
      <c r="K28" s="16"/>
      <c r="L28" s="16"/>
      <c r="M28" s="16"/>
      <c r="N28" s="16"/>
      <c r="O28" s="2"/>
    </row>
    <row r="29" spans="1:15" ht="15.75" x14ac:dyDescent="0.25">
      <c r="A29" s="14"/>
      <c r="B29" s="15"/>
      <c r="C29" s="16"/>
      <c r="D29" s="16"/>
      <c r="E29" s="16"/>
      <c r="F29" s="16"/>
      <c r="G29" s="16"/>
      <c r="H29" s="16"/>
      <c r="I29" s="16"/>
      <c r="J29" s="16"/>
      <c r="K29" s="16"/>
      <c r="L29" s="16"/>
      <c r="M29" s="16"/>
      <c r="N29" s="16"/>
      <c r="O29" s="1"/>
    </row>
    <row r="30" spans="1:15" ht="15.75" x14ac:dyDescent="0.25">
      <c r="A30" s="14"/>
      <c r="B30" s="15"/>
      <c r="C30" s="16"/>
      <c r="D30" s="16"/>
      <c r="E30" s="16"/>
      <c r="F30" s="16"/>
      <c r="G30" s="16"/>
      <c r="H30" s="16"/>
      <c r="I30" s="16"/>
      <c r="J30" s="16"/>
      <c r="K30" s="16"/>
      <c r="L30" s="16"/>
      <c r="M30" s="16"/>
      <c r="N30" s="16"/>
      <c r="O30" s="1"/>
    </row>
    <row r="31" spans="1:15" ht="15.75" x14ac:dyDescent="0.25">
      <c r="A31" s="14"/>
      <c r="B31" s="15"/>
      <c r="C31" s="16"/>
      <c r="D31" s="16"/>
      <c r="E31" s="16"/>
      <c r="F31" s="16"/>
      <c r="G31" s="16"/>
      <c r="H31" s="16"/>
      <c r="I31" s="16"/>
      <c r="J31" s="16"/>
      <c r="K31" s="16"/>
      <c r="L31" s="16"/>
      <c r="M31" s="16"/>
      <c r="N31" s="16"/>
      <c r="O31" s="1"/>
    </row>
    <row r="32" spans="1:15" ht="15.75" x14ac:dyDescent="0.25">
      <c r="A32" s="14"/>
      <c r="B32" s="15"/>
      <c r="C32" s="16"/>
      <c r="D32" s="16"/>
      <c r="E32" s="16"/>
      <c r="F32" s="16"/>
      <c r="G32" s="16"/>
      <c r="H32" s="16"/>
      <c r="I32" s="16"/>
      <c r="J32" s="16"/>
      <c r="K32" s="16"/>
      <c r="L32" s="16"/>
      <c r="M32" s="16"/>
      <c r="N32" s="16"/>
      <c r="O32" s="2"/>
    </row>
    <row r="33" spans="1:15" ht="15.75" x14ac:dyDescent="0.25">
      <c r="A33" s="14"/>
      <c r="B33" s="15"/>
      <c r="C33" s="16"/>
      <c r="D33" s="16"/>
      <c r="E33" s="16"/>
      <c r="F33" s="16"/>
      <c r="G33" s="16"/>
      <c r="H33" s="16"/>
      <c r="I33" s="16"/>
      <c r="J33" s="16"/>
      <c r="K33" s="16"/>
      <c r="L33" s="16"/>
      <c r="M33" s="16"/>
      <c r="N33" s="16"/>
      <c r="O33" s="2"/>
    </row>
    <row r="34" spans="1:15" ht="15.75" x14ac:dyDescent="0.25">
      <c r="A34" s="14"/>
      <c r="B34" s="15"/>
      <c r="C34" s="16"/>
      <c r="D34" s="16"/>
      <c r="E34" s="16"/>
      <c r="F34" s="16"/>
      <c r="G34" s="16"/>
      <c r="H34" s="16"/>
      <c r="I34" s="16"/>
      <c r="J34" s="16"/>
      <c r="K34" s="16"/>
      <c r="L34" s="16"/>
      <c r="M34" s="16"/>
      <c r="N34" s="16"/>
      <c r="O34" s="2"/>
    </row>
    <row r="35" spans="1:15" ht="15.75" x14ac:dyDescent="0.25">
      <c r="A35" s="14"/>
      <c r="B35" s="15"/>
      <c r="C35" s="16"/>
      <c r="D35" s="16"/>
      <c r="E35" s="16"/>
      <c r="F35" s="16"/>
      <c r="G35" s="16"/>
      <c r="H35" s="16"/>
      <c r="I35" s="16"/>
      <c r="J35" s="16"/>
      <c r="K35" s="16"/>
      <c r="L35" s="16"/>
      <c r="M35" s="16"/>
      <c r="N35" s="16"/>
      <c r="O35" s="1"/>
    </row>
    <row r="36" spans="1:15" ht="15.75" x14ac:dyDescent="0.25">
      <c r="A36" s="14"/>
      <c r="B36" s="15"/>
      <c r="C36" s="16"/>
      <c r="D36" s="16"/>
      <c r="E36" s="16"/>
      <c r="F36" s="16"/>
      <c r="G36" s="16"/>
      <c r="H36" s="16"/>
      <c r="I36" s="16"/>
      <c r="J36" s="16"/>
      <c r="K36" s="16"/>
      <c r="L36" s="16"/>
      <c r="M36" s="16"/>
      <c r="N36" s="16"/>
      <c r="O36" s="1"/>
    </row>
    <row r="37" spans="1:15" ht="15.75" x14ac:dyDescent="0.25">
      <c r="A37" s="14"/>
      <c r="B37" s="15"/>
      <c r="C37" s="16"/>
      <c r="D37" s="16"/>
      <c r="E37" s="16"/>
      <c r="F37" s="16"/>
      <c r="G37" s="16"/>
      <c r="H37" s="16"/>
      <c r="I37" s="16"/>
      <c r="J37" s="16"/>
      <c r="K37" s="16"/>
      <c r="L37" s="16"/>
      <c r="M37" s="16"/>
      <c r="N37" s="16"/>
      <c r="O37" s="1"/>
    </row>
    <row r="38" spans="1:15" ht="15.75" x14ac:dyDescent="0.25">
      <c r="A38" s="14"/>
      <c r="B38" s="15"/>
      <c r="C38" s="16"/>
      <c r="D38" s="16"/>
      <c r="E38" s="16"/>
      <c r="F38" s="16"/>
      <c r="G38" s="16"/>
      <c r="H38" s="16"/>
      <c r="I38" s="16"/>
      <c r="J38" s="16"/>
      <c r="K38" s="16"/>
      <c r="L38" s="16"/>
      <c r="M38" s="16"/>
      <c r="N38" s="16"/>
      <c r="O38" s="1"/>
    </row>
    <row r="39" spans="1:15" ht="15.75" x14ac:dyDescent="0.25">
      <c r="A39" s="14"/>
      <c r="B39" s="15"/>
      <c r="C39" s="16"/>
      <c r="D39" s="16"/>
      <c r="E39" s="16"/>
      <c r="F39" s="16"/>
      <c r="G39" s="16"/>
      <c r="H39" s="16"/>
      <c r="I39" s="16"/>
      <c r="J39" s="16"/>
      <c r="K39" s="16"/>
      <c r="L39" s="16"/>
      <c r="M39" s="16"/>
      <c r="N39" s="16"/>
      <c r="O39" s="1"/>
    </row>
    <row r="40" spans="1:15" ht="15.75" x14ac:dyDescent="0.25">
      <c r="A40" s="14"/>
      <c r="B40" s="15"/>
      <c r="C40" s="16"/>
      <c r="D40" s="16"/>
      <c r="E40" s="16"/>
      <c r="F40" s="16"/>
      <c r="G40" s="16"/>
      <c r="H40" s="16"/>
      <c r="I40" s="16"/>
      <c r="J40" s="16"/>
      <c r="K40" s="16"/>
      <c r="L40" s="16"/>
      <c r="M40" s="16"/>
      <c r="N40" s="16"/>
      <c r="O40" s="2"/>
    </row>
    <row r="41" spans="1:15" ht="15.75" x14ac:dyDescent="0.25">
      <c r="A41" s="14"/>
      <c r="B41" s="15"/>
      <c r="C41" s="16"/>
      <c r="D41" s="16"/>
      <c r="E41" s="16"/>
      <c r="F41" s="16"/>
      <c r="G41" s="16"/>
      <c r="H41" s="16"/>
      <c r="I41" s="16"/>
      <c r="J41" s="16"/>
      <c r="K41" s="16"/>
      <c r="L41" s="16"/>
      <c r="M41" s="16"/>
      <c r="N41" s="16"/>
      <c r="O41" s="1"/>
    </row>
    <row r="42" spans="1:15" ht="15.75" x14ac:dyDescent="0.25">
      <c r="A42" s="14"/>
      <c r="B42" s="15"/>
      <c r="C42" s="16"/>
      <c r="D42" s="16"/>
      <c r="E42" s="16"/>
      <c r="F42" s="16"/>
      <c r="G42" s="16"/>
      <c r="H42" s="16"/>
      <c r="I42" s="16"/>
      <c r="J42" s="16"/>
      <c r="K42" s="16"/>
      <c r="L42" s="16"/>
      <c r="M42" s="16"/>
      <c r="N42" s="16"/>
      <c r="O42" s="1"/>
    </row>
    <row r="43" spans="1:15" ht="15.75" x14ac:dyDescent="0.25">
      <c r="A43" s="14"/>
      <c r="B43" s="15"/>
      <c r="C43" s="16"/>
      <c r="D43" s="16"/>
      <c r="E43" s="16"/>
      <c r="F43" s="16"/>
      <c r="G43" s="16"/>
      <c r="H43" s="16"/>
      <c r="I43" s="16"/>
      <c r="J43" s="16"/>
      <c r="K43" s="16"/>
      <c r="L43" s="16"/>
      <c r="M43" s="16"/>
      <c r="N43" s="16"/>
      <c r="O43" s="1"/>
    </row>
    <row r="44" spans="1:15" ht="15.75" x14ac:dyDescent="0.25">
      <c r="A44" s="14"/>
      <c r="B44" s="15"/>
      <c r="C44" s="16"/>
      <c r="D44" s="16"/>
      <c r="E44" s="16"/>
      <c r="F44" s="16"/>
      <c r="G44" s="16"/>
      <c r="H44" s="16"/>
      <c r="I44" s="16"/>
      <c r="J44" s="16"/>
      <c r="K44" s="16"/>
      <c r="L44" s="16"/>
      <c r="M44" s="16"/>
      <c r="N44" s="16"/>
      <c r="O44" s="1"/>
    </row>
    <row r="45" spans="1:15" ht="15.75" x14ac:dyDescent="0.25">
      <c r="A45" s="14"/>
      <c r="B45" s="15"/>
      <c r="C45" s="16"/>
      <c r="D45" s="16"/>
      <c r="E45" s="16"/>
      <c r="F45" s="16"/>
      <c r="G45" s="16"/>
      <c r="H45" s="16"/>
      <c r="I45" s="16"/>
      <c r="J45" s="16"/>
      <c r="K45" s="16"/>
      <c r="L45" s="16"/>
      <c r="M45" s="16"/>
      <c r="N45" s="16"/>
      <c r="O45" s="1"/>
    </row>
    <row r="46" spans="1:15" ht="15.75" x14ac:dyDescent="0.25">
      <c r="A46" s="14"/>
      <c r="B46" s="15"/>
      <c r="C46" s="16"/>
      <c r="D46" s="16"/>
      <c r="E46" s="16"/>
      <c r="F46" s="16"/>
      <c r="G46" s="16"/>
      <c r="H46" s="16"/>
      <c r="I46" s="16"/>
      <c r="J46" s="16"/>
      <c r="K46" s="16"/>
      <c r="L46" s="16"/>
      <c r="M46" s="16"/>
      <c r="N46" s="16"/>
      <c r="O46" s="1"/>
    </row>
    <row r="47" spans="1:15" ht="15.75" x14ac:dyDescent="0.25">
      <c r="A47" s="14"/>
      <c r="B47" s="15"/>
      <c r="C47" s="16"/>
      <c r="D47" s="16"/>
      <c r="E47" s="16"/>
      <c r="F47" s="16"/>
      <c r="G47" s="16"/>
      <c r="H47" s="16"/>
      <c r="I47" s="16"/>
      <c r="J47" s="16"/>
      <c r="K47" s="16"/>
      <c r="L47" s="16"/>
      <c r="M47" s="16"/>
      <c r="N47" s="16"/>
      <c r="O47" s="1"/>
    </row>
    <row r="48" spans="1:15" ht="15.75" x14ac:dyDescent="0.25">
      <c r="A48" s="14"/>
      <c r="B48" s="15"/>
      <c r="C48" s="16"/>
      <c r="D48" s="16"/>
      <c r="E48" s="16"/>
      <c r="F48" s="16"/>
      <c r="G48" s="16"/>
      <c r="H48" s="16"/>
      <c r="I48" s="16"/>
      <c r="J48" s="16"/>
      <c r="K48" s="16"/>
      <c r="L48" s="16"/>
      <c r="M48" s="16"/>
      <c r="N48" s="16"/>
      <c r="O48" s="1"/>
    </row>
    <row r="49" spans="1:15" ht="15.75" x14ac:dyDescent="0.25">
      <c r="A49" s="14"/>
      <c r="B49" s="15"/>
      <c r="C49" s="16"/>
      <c r="D49" s="16"/>
      <c r="E49" s="16"/>
      <c r="F49" s="16"/>
      <c r="G49" s="16"/>
      <c r="H49" s="16"/>
      <c r="I49" s="16"/>
      <c r="J49" s="16"/>
      <c r="K49" s="16"/>
      <c r="L49" s="16"/>
      <c r="M49" s="16"/>
      <c r="N49" s="16"/>
      <c r="O49" s="1"/>
    </row>
    <row r="50" spans="1:15" ht="15.75" x14ac:dyDescent="0.25">
      <c r="A50" s="14"/>
      <c r="B50" s="15"/>
      <c r="C50" s="16"/>
      <c r="D50" s="16"/>
      <c r="E50" s="16"/>
      <c r="F50" s="16"/>
      <c r="G50" s="16"/>
      <c r="H50" s="16"/>
      <c r="I50" s="16"/>
      <c r="J50" s="16"/>
      <c r="K50" s="16"/>
      <c r="L50" s="16"/>
      <c r="M50" s="16"/>
      <c r="N50" s="16"/>
      <c r="O50" s="1"/>
    </row>
    <row r="51" spans="1:15" ht="15.75" x14ac:dyDescent="0.25">
      <c r="A51" s="14"/>
      <c r="B51" s="15"/>
      <c r="C51" s="16"/>
      <c r="D51" s="16"/>
      <c r="E51" s="16"/>
      <c r="F51" s="16"/>
      <c r="G51" s="16"/>
      <c r="H51" s="16"/>
      <c r="I51" s="16"/>
      <c r="J51" s="16"/>
      <c r="K51" s="16"/>
      <c r="L51" s="16"/>
      <c r="M51" s="16"/>
      <c r="N51" s="16"/>
    </row>
    <row r="52" spans="1:15" s="199" customFormat="1" ht="15.75" x14ac:dyDescent="0.25">
      <c r="A52" s="14"/>
      <c r="B52" s="15"/>
      <c r="C52" s="16"/>
      <c r="D52" s="16"/>
      <c r="E52" s="16"/>
      <c r="F52" s="16"/>
      <c r="G52" s="16"/>
      <c r="H52" s="16"/>
      <c r="I52" s="16"/>
      <c r="J52" s="16"/>
      <c r="K52" s="16"/>
      <c r="L52" s="16"/>
      <c r="M52" s="16"/>
      <c r="N52" s="16"/>
    </row>
    <row r="53" spans="1:15" s="199" customFormat="1" ht="15.75" x14ac:dyDescent="0.25">
      <c r="A53" s="14"/>
      <c r="B53" s="15"/>
      <c r="C53" s="16"/>
      <c r="D53" s="16"/>
      <c r="E53" s="16"/>
      <c r="F53" s="16"/>
      <c r="G53" s="16"/>
      <c r="H53" s="16"/>
      <c r="I53" s="16"/>
      <c r="J53" s="16"/>
      <c r="K53" s="16"/>
      <c r="L53" s="16"/>
      <c r="M53" s="16"/>
      <c r="N53" s="16"/>
    </row>
    <row r="54" spans="1:15" s="199" customFormat="1" ht="15.75" x14ac:dyDescent="0.25">
      <c r="A54" s="14"/>
      <c r="B54" s="15"/>
      <c r="C54" s="16"/>
      <c r="D54" s="16"/>
      <c r="E54" s="16"/>
      <c r="F54" s="16"/>
      <c r="G54" s="16"/>
      <c r="H54" s="16"/>
      <c r="I54" s="16"/>
      <c r="J54" s="16"/>
      <c r="K54" s="16"/>
      <c r="L54" s="16"/>
      <c r="M54" s="16"/>
      <c r="N54" s="16"/>
    </row>
    <row r="55" spans="1:15" s="199" customFormat="1" ht="15.75" x14ac:dyDescent="0.25">
      <c r="A55" s="14"/>
      <c r="B55" s="15"/>
      <c r="C55" s="16"/>
      <c r="D55" s="16"/>
      <c r="E55" s="16"/>
      <c r="F55" s="16"/>
      <c r="G55" s="16"/>
      <c r="H55" s="16"/>
      <c r="I55" s="16"/>
      <c r="J55" s="16"/>
      <c r="K55" s="16"/>
      <c r="L55" s="16"/>
      <c r="M55" s="16"/>
      <c r="N55" s="16"/>
    </row>
    <row r="56" spans="1:15" s="199" customFormat="1" ht="15.75" x14ac:dyDescent="0.25">
      <c r="A56" s="14"/>
      <c r="B56" s="15"/>
      <c r="C56" s="16"/>
      <c r="D56" s="16"/>
      <c r="E56" s="16"/>
      <c r="F56" s="16"/>
      <c r="G56" s="16"/>
      <c r="H56" s="16"/>
      <c r="I56" s="16"/>
      <c r="J56" s="16"/>
      <c r="K56" s="16"/>
      <c r="L56" s="16"/>
      <c r="M56" s="16"/>
      <c r="N56" s="16"/>
    </row>
    <row r="57" spans="1:15" s="199" customFormat="1" ht="15.75" x14ac:dyDescent="0.25">
      <c r="A57" s="14"/>
      <c r="B57" s="15"/>
      <c r="C57" s="16"/>
      <c r="D57" s="16"/>
      <c r="E57" s="16"/>
      <c r="F57" s="16"/>
      <c r="G57" s="16"/>
      <c r="H57" s="16"/>
      <c r="I57" s="16"/>
      <c r="J57" s="16"/>
      <c r="K57" s="16"/>
      <c r="L57" s="16"/>
      <c r="M57" s="16"/>
      <c r="N57" s="16"/>
    </row>
    <row r="58" spans="1:15" s="35" customFormat="1" ht="14.25" hidden="1" customHeight="1" x14ac:dyDescent="0.2"/>
    <row r="59" spans="1:15" s="35" customFormat="1" ht="14.25" hidden="1" customHeight="1" x14ac:dyDescent="0.2"/>
    <row r="60" spans="1:15" s="35" customFormat="1" ht="14.25" hidden="1" customHeight="1" x14ac:dyDescent="0.2"/>
    <row r="61" spans="1:15" s="35" customFormat="1" ht="14.25" hidden="1" customHeight="1" x14ac:dyDescent="0.2"/>
    <row r="62" spans="1:15" s="35" customFormat="1" ht="14.25" hidden="1" customHeight="1" x14ac:dyDescent="0.2"/>
    <row r="63" spans="1:15" s="35" customFormat="1" ht="14.25" hidden="1" customHeight="1" x14ac:dyDescent="0.2"/>
    <row r="64" spans="1:15" s="35" customFormat="1" ht="14.25" hidden="1" customHeight="1" x14ac:dyDescent="0.2"/>
    <row r="65" spans="2:31" s="35" customFormat="1" ht="15" hidden="1" customHeight="1" x14ac:dyDescent="0.2">
      <c r="R65" s="45"/>
      <c r="S65" s="45"/>
      <c r="T65" s="45"/>
      <c r="U65" s="45"/>
      <c r="V65" s="45"/>
      <c r="W65" s="45"/>
      <c r="X65" s="45"/>
      <c r="Y65" s="45"/>
      <c r="Z65" s="45"/>
      <c r="AA65" s="45"/>
      <c r="AB65" s="45"/>
      <c r="AC65" s="45"/>
      <c r="AD65" s="45"/>
      <c r="AE65" s="45"/>
    </row>
    <row r="66" spans="2:31" s="35" customFormat="1" ht="15" hidden="1" customHeight="1" x14ac:dyDescent="0.2">
      <c r="L66" s="34"/>
      <c r="R66" s="46"/>
      <c r="S66" s="41"/>
      <c r="T66" s="101"/>
      <c r="U66" s="101"/>
      <c r="V66" s="101"/>
      <c r="W66" s="101"/>
      <c r="X66" s="101"/>
      <c r="Y66" s="101"/>
      <c r="Z66" s="101"/>
      <c r="AA66" s="101"/>
      <c r="AB66" s="101"/>
      <c r="AC66" s="101"/>
      <c r="AD66" s="101"/>
      <c r="AE66" s="101"/>
    </row>
    <row r="67" spans="2:31" s="35" customFormat="1" ht="15" hidden="1" customHeight="1" x14ac:dyDescent="0.2">
      <c r="L67" s="34"/>
      <c r="R67" s="46"/>
      <c r="S67" s="41"/>
      <c r="T67" s="101"/>
      <c r="U67" s="101"/>
      <c r="V67" s="101"/>
      <c r="W67" s="101"/>
      <c r="X67" s="101"/>
      <c r="Y67" s="101"/>
      <c r="Z67" s="101"/>
      <c r="AA67" s="101"/>
      <c r="AB67" s="101"/>
      <c r="AC67" s="101"/>
      <c r="AD67" s="101"/>
      <c r="AE67" s="101"/>
    </row>
    <row r="68" spans="2:31" s="35" customFormat="1" ht="15" hidden="1" customHeight="1" x14ac:dyDescent="0.2">
      <c r="L68" s="34"/>
      <c r="R68" s="46"/>
      <c r="S68" s="41"/>
      <c r="T68" s="101"/>
      <c r="U68" s="101"/>
      <c r="V68" s="101"/>
      <c r="W68" s="101"/>
      <c r="X68" s="101"/>
      <c r="Y68" s="101"/>
      <c r="Z68" s="101"/>
      <c r="AA68" s="101"/>
      <c r="AB68" s="101"/>
      <c r="AC68" s="101"/>
      <c r="AD68" s="101"/>
      <c r="AE68" s="101"/>
    </row>
    <row r="69" spans="2:31" s="35" customFormat="1" ht="15" hidden="1" customHeight="1" x14ac:dyDescent="0.2">
      <c r="L69" s="34"/>
      <c r="R69" s="46"/>
      <c r="S69" s="41"/>
      <c r="T69" s="101"/>
      <c r="U69" s="101"/>
      <c r="V69" s="101"/>
      <c r="W69" s="101"/>
      <c r="X69" s="101"/>
      <c r="Y69" s="101"/>
      <c r="Z69" s="101"/>
      <c r="AA69" s="101"/>
      <c r="AB69" s="101"/>
      <c r="AC69" s="101"/>
      <c r="AD69" s="101"/>
      <c r="AE69" s="101"/>
    </row>
    <row r="70" spans="2:31" s="35" customFormat="1" ht="15" hidden="1" customHeight="1" x14ac:dyDescent="0.2">
      <c r="L70" s="34"/>
      <c r="R70" s="46"/>
      <c r="S70" s="41"/>
      <c r="T70" s="101"/>
      <c r="U70" s="101"/>
      <c r="V70" s="101"/>
      <c r="W70" s="101"/>
      <c r="X70" s="101"/>
      <c r="Y70" s="101"/>
      <c r="Z70" s="101"/>
      <c r="AA70" s="101"/>
      <c r="AB70" s="101"/>
      <c r="AC70" s="101"/>
      <c r="AD70" s="101"/>
      <c r="AE70" s="101"/>
    </row>
    <row r="71" spans="2:31" s="35" customFormat="1" ht="15" hidden="1" customHeight="1" x14ac:dyDescent="0.2">
      <c r="L71" s="34"/>
      <c r="R71" s="46"/>
      <c r="S71" s="41"/>
      <c r="T71" s="101"/>
      <c r="U71" s="101"/>
      <c r="V71" s="101"/>
      <c r="W71" s="101"/>
      <c r="X71" s="101"/>
      <c r="Y71" s="101"/>
      <c r="Z71" s="101"/>
      <c r="AA71" s="101"/>
      <c r="AB71" s="101"/>
      <c r="AC71" s="101"/>
      <c r="AD71" s="101"/>
      <c r="AE71" s="101"/>
    </row>
    <row r="72" spans="2:31" s="35" customFormat="1" ht="15" hidden="1" customHeight="1" x14ac:dyDescent="0.2">
      <c r="L72" s="34"/>
      <c r="R72" s="46"/>
      <c r="S72" s="41"/>
      <c r="T72" s="101"/>
      <c r="U72" s="101"/>
      <c r="V72" s="101"/>
      <c r="W72" s="101"/>
      <c r="X72" s="101"/>
      <c r="Y72" s="101"/>
      <c r="Z72" s="101"/>
      <c r="AA72" s="101"/>
      <c r="AB72" s="101"/>
      <c r="AC72" s="101"/>
      <c r="AD72" s="101"/>
      <c r="AE72" s="101"/>
    </row>
    <row r="73" spans="2:31" s="35" customFormat="1" ht="15" hidden="1" customHeight="1" x14ac:dyDescent="0.2">
      <c r="C73" s="36"/>
      <c r="D73" s="36"/>
      <c r="E73" s="36"/>
      <c r="F73" s="36"/>
      <c r="G73" s="36"/>
      <c r="H73" s="36"/>
      <c r="I73" s="36"/>
      <c r="J73" s="37"/>
      <c r="K73" s="36"/>
      <c r="L73" s="34"/>
      <c r="O73" s="36"/>
      <c r="R73" s="46"/>
      <c r="S73" s="41"/>
      <c r="T73" s="101"/>
      <c r="U73" s="101"/>
      <c r="V73" s="101"/>
      <c r="W73" s="101"/>
      <c r="X73" s="101"/>
      <c r="Y73" s="101"/>
      <c r="Z73" s="101"/>
      <c r="AA73" s="101"/>
      <c r="AB73" s="101"/>
      <c r="AC73" s="101"/>
      <c r="AD73" s="101"/>
      <c r="AE73" s="101"/>
    </row>
    <row r="74" spans="2:31" s="35" customFormat="1" ht="15" hidden="1" customHeight="1" x14ac:dyDescent="0.2">
      <c r="C74" s="36"/>
      <c r="D74" s="36"/>
      <c r="E74" s="36"/>
      <c r="F74" s="36"/>
      <c r="G74" s="36"/>
      <c r="H74" s="36"/>
      <c r="I74" s="36"/>
      <c r="J74" s="36"/>
      <c r="K74" s="36"/>
      <c r="L74" s="34"/>
      <c r="O74" s="36"/>
      <c r="R74" s="46"/>
      <c r="S74" s="41"/>
      <c r="T74" s="101"/>
      <c r="U74" s="101"/>
      <c r="V74" s="101"/>
      <c r="W74" s="101"/>
      <c r="X74" s="101"/>
      <c r="Y74" s="101"/>
      <c r="Z74" s="101"/>
      <c r="AA74" s="101"/>
      <c r="AB74" s="101"/>
      <c r="AC74" s="101"/>
      <c r="AD74" s="101"/>
      <c r="AE74" s="101"/>
    </row>
    <row r="75" spans="2:31" s="35" customFormat="1" ht="15.75" hidden="1" customHeight="1" x14ac:dyDescent="0.25">
      <c r="C75" s="38"/>
      <c r="D75" s="38"/>
      <c r="E75" s="36"/>
      <c r="F75" s="36"/>
      <c r="G75" s="36"/>
      <c r="H75" s="36"/>
      <c r="I75" s="36"/>
      <c r="J75" s="36"/>
      <c r="K75" s="36"/>
      <c r="L75" s="34"/>
      <c r="O75" s="36"/>
      <c r="R75" s="46"/>
      <c r="S75" s="41"/>
      <c r="T75" s="101"/>
      <c r="U75" s="101"/>
      <c r="V75" s="101"/>
      <c r="W75" s="101"/>
      <c r="X75" s="101"/>
      <c r="Y75" s="101"/>
      <c r="Z75" s="101"/>
      <c r="AA75" s="101"/>
      <c r="AB75" s="101"/>
      <c r="AC75" s="101"/>
      <c r="AD75" s="101"/>
      <c r="AE75" s="101"/>
    </row>
    <row r="76" spans="2:31" s="35" customFormat="1" ht="15.75" hidden="1" customHeight="1" x14ac:dyDescent="0.25">
      <c r="C76" s="38"/>
      <c r="D76" s="39"/>
      <c r="E76" s="40"/>
      <c r="F76" s="36"/>
      <c r="G76" s="36"/>
      <c r="H76" s="36"/>
      <c r="I76" s="36"/>
      <c r="J76" s="36"/>
      <c r="K76" s="36"/>
      <c r="L76" s="34"/>
      <c r="O76" s="36"/>
      <c r="R76" s="46"/>
      <c r="S76" s="41"/>
      <c r="T76" s="101"/>
      <c r="U76" s="101"/>
      <c r="V76" s="101"/>
      <c r="W76" s="101"/>
      <c r="X76" s="101"/>
      <c r="Y76" s="101"/>
      <c r="Z76" s="101"/>
      <c r="AA76" s="101"/>
      <c r="AB76" s="101"/>
      <c r="AC76" s="101"/>
      <c r="AD76" s="101"/>
      <c r="AE76" s="101"/>
    </row>
    <row r="77" spans="2:31" s="35" customFormat="1" ht="15.75" hidden="1" customHeight="1" x14ac:dyDescent="0.25">
      <c r="C77" s="38"/>
      <c r="D77" s="38"/>
      <c r="E77" s="36"/>
      <c r="F77" s="36"/>
      <c r="G77" s="36"/>
      <c r="H77" s="36"/>
      <c r="I77" s="36"/>
      <c r="J77" s="36"/>
      <c r="K77" s="36"/>
      <c r="L77" s="34"/>
      <c r="O77" s="36"/>
      <c r="R77" s="46"/>
      <c r="S77" s="41"/>
      <c r="T77" s="101"/>
      <c r="U77" s="101"/>
      <c r="V77" s="101"/>
      <c r="W77" s="101"/>
      <c r="X77" s="101"/>
      <c r="Y77" s="101"/>
      <c r="Z77" s="101"/>
      <c r="AA77" s="101"/>
      <c r="AB77" s="101"/>
      <c r="AC77" s="101"/>
      <c r="AD77" s="101"/>
      <c r="AE77" s="101"/>
    </row>
    <row r="78" spans="2:31" s="35" customFormat="1" ht="15" hidden="1" customHeight="1" x14ac:dyDescent="0.2">
      <c r="B78" s="41"/>
      <c r="C78" s="42"/>
      <c r="D78" s="42"/>
      <c r="E78" s="42"/>
      <c r="F78" s="42"/>
      <c r="G78" s="42"/>
      <c r="H78" s="42"/>
      <c r="I78" s="42"/>
      <c r="J78" s="42"/>
      <c r="K78" s="42"/>
      <c r="L78" s="34"/>
      <c r="O78" s="36"/>
      <c r="R78" s="46"/>
      <c r="S78" s="41"/>
      <c r="T78" s="101"/>
      <c r="U78" s="101"/>
      <c r="V78" s="101"/>
      <c r="W78" s="101"/>
      <c r="X78" s="101"/>
      <c r="Y78" s="101"/>
      <c r="Z78" s="101"/>
      <c r="AA78" s="101"/>
      <c r="AB78" s="101"/>
      <c r="AC78" s="101"/>
      <c r="AD78" s="101"/>
      <c r="AE78" s="101"/>
    </row>
    <row r="79" spans="2:31" s="35" customFormat="1" ht="15" hidden="1" customHeight="1" x14ac:dyDescent="0.2">
      <c r="B79" s="47"/>
      <c r="C79" s="42"/>
      <c r="D79" s="42"/>
      <c r="E79" s="42"/>
      <c r="F79" s="42"/>
      <c r="G79" s="42"/>
      <c r="H79" s="42"/>
      <c r="I79" s="42"/>
      <c r="J79" s="42"/>
      <c r="K79" s="42"/>
      <c r="L79" s="34"/>
      <c r="O79" s="43"/>
      <c r="R79" s="46"/>
      <c r="S79" s="41"/>
      <c r="T79" s="101"/>
      <c r="U79" s="101"/>
      <c r="V79" s="101"/>
      <c r="W79" s="101"/>
      <c r="X79" s="101"/>
      <c r="Y79" s="101"/>
      <c r="Z79" s="101"/>
      <c r="AA79" s="101"/>
      <c r="AB79" s="101"/>
      <c r="AC79" s="101"/>
      <c r="AD79" s="101"/>
      <c r="AE79" s="101"/>
    </row>
    <row r="80" spans="2:31" s="35" customFormat="1" ht="15" hidden="1" customHeight="1" x14ac:dyDescent="0.2">
      <c r="C80" s="36"/>
      <c r="D80" s="44"/>
      <c r="E80" s="44"/>
      <c r="F80" s="44"/>
      <c r="G80" s="44"/>
      <c r="H80" s="44"/>
      <c r="I80" s="44"/>
      <c r="J80" s="44"/>
      <c r="K80" s="44"/>
      <c r="L80" s="34"/>
      <c r="O80" s="44"/>
      <c r="R80" s="46"/>
      <c r="S80" s="41"/>
      <c r="T80" s="101"/>
      <c r="U80" s="101"/>
      <c r="V80" s="101"/>
      <c r="W80" s="101"/>
      <c r="X80" s="101"/>
      <c r="Y80" s="101"/>
      <c r="Z80" s="101"/>
      <c r="AA80" s="101"/>
      <c r="AB80" s="101"/>
      <c r="AC80" s="101"/>
      <c r="AD80" s="101"/>
      <c r="AE80" s="101"/>
    </row>
    <row r="81" spans="12:31" s="35" customFormat="1" ht="15" hidden="1" customHeight="1" x14ac:dyDescent="0.2">
      <c r="L81" s="34"/>
      <c r="O81" s="44"/>
      <c r="R81" s="46"/>
      <c r="S81" s="41"/>
      <c r="T81" s="101"/>
      <c r="U81" s="101"/>
      <c r="V81" s="101"/>
      <c r="W81" s="101"/>
      <c r="X81" s="101"/>
      <c r="Y81" s="101"/>
      <c r="Z81" s="101"/>
      <c r="AA81" s="101"/>
      <c r="AB81" s="101"/>
      <c r="AC81" s="101"/>
      <c r="AD81" s="101"/>
      <c r="AE81" s="101"/>
    </row>
    <row r="82" spans="12:31" s="35" customFormat="1" ht="15" hidden="1" customHeight="1" x14ac:dyDescent="0.2">
      <c r="L82" s="34"/>
      <c r="O82" s="44"/>
      <c r="R82" s="46"/>
      <c r="S82" s="41"/>
      <c r="T82" s="101"/>
      <c r="U82" s="101"/>
      <c r="V82" s="101"/>
      <c r="W82" s="101"/>
      <c r="X82" s="101"/>
      <c r="Y82" s="101"/>
      <c r="Z82" s="101"/>
      <c r="AA82" s="101"/>
      <c r="AB82" s="101"/>
      <c r="AC82" s="101"/>
      <c r="AD82" s="101"/>
      <c r="AE82" s="101"/>
    </row>
    <row r="83" spans="12:31" s="35" customFormat="1" ht="15" hidden="1" customHeight="1" x14ac:dyDescent="0.2">
      <c r="L83" s="34"/>
      <c r="O83" s="44"/>
      <c r="R83" s="46"/>
      <c r="S83" s="41"/>
      <c r="T83" s="101"/>
      <c r="U83" s="101"/>
      <c r="V83" s="101"/>
      <c r="W83" s="101"/>
      <c r="X83" s="101"/>
      <c r="Y83" s="101"/>
      <c r="Z83" s="101"/>
      <c r="AA83" s="101"/>
      <c r="AB83" s="101"/>
      <c r="AC83" s="101"/>
      <c r="AD83" s="101"/>
      <c r="AE83" s="101"/>
    </row>
    <row r="84" spans="12:31" s="35" customFormat="1" ht="15" hidden="1" customHeight="1" x14ac:dyDescent="0.2">
      <c r="L84" s="34"/>
      <c r="O84" s="44"/>
      <c r="R84" s="46"/>
      <c r="S84" s="41"/>
      <c r="T84" s="101"/>
      <c r="U84" s="101"/>
      <c r="V84" s="101"/>
      <c r="W84" s="101"/>
      <c r="X84" s="101"/>
      <c r="Y84" s="101"/>
      <c r="Z84" s="101"/>
      <c r="AA84" s="101"/>
      <c r="AB84" s="101"/>
      <c r="AC84" s="101"/>
      <c r="AD84" s="101"/>
      <c r="AE84" s="101"/>
    </row>
    <row r="85" spans="12:31" s="35" customFormat="1" ht="15" hidden="1" customHeight="1" x14ac:dyDescent="0.2">
      <c r="L85" s="34"/>
      <c r="R85" s="46"/>
      <c r="S85" s="41"/>
      <c r="T85" s="101"/>
      <c r="U85" s="101"/>
      <c r="V85" s="101"/>
      <c r="W85" s="101"/>
      <c r="X85" s="101"/>
      <c r="Y85" s="101"/>
      <c r="Z85" s="101"/>
      <c r="AA85" s="101"/>
      <c r="AB85" s="101"/>
      <c r="AC85" s="101"/>
      <c r="AD85" s="101"/>
      <c r="AE85" s="101"/>
    </row>
    <row r="86" spans="12:31" s="35" customFormat="1" ht="15" hidden="1" customHeight="1" x14ac:dyDescent="0.2">
      <c r="L86" s="34"/>
      <c r="R86" s="46"/>
      <c r="S86" s="41"/>
      <c r="T86" s="101"/>
      <c r="U86" s="101"/>
      <c r="V86" s="101"/>
      <c r="W86" s="101"/>
      <c r="X86" s="101"/>
      <c r="Y86" s="101"/>
      <c r="Z86" s="101"/>
      <c r="AA86" s="101"/>
      <c r="AB86" s="101"/>
      <c r="AC86" s="101"/>
      <c r="AD86" s="101"/>
      <c r="AE86" s="101"/>
    </row>
    <row r="87" spans="12:31" s="35" customFormat="1" ht="15" hidden="1" customHeight="1" x14ac:dyDescent="0.2">
      <c r="L87" s="34"/>
      <c r="R87" s="46"/>
      <c r="S87" s="41"/>
      <c r="T87" s="101"/>
      <c r="U87" s="101"/>
      <c r="V87" s="101"/>
      <c r="W87" s="101"/>
      <c r="X87" s="101"/>
      <c r="Y87" s="101"/>
      <c r="Z87" s="101"/>
      <c r="AA87" s="101"/>
      <c r="AB87" s="101"/>
      <c r="AC87" s="101"/>
      <c r="AD87" s="101"/>
      <c r="AE87" s="101"/>
    </row>
    <row r="88" spans="12:31" s="35" customFormat="1" ht="15" hidden="1" customHeight="1" x14ac:dyDescent="0.2">
      <c r="L88" s="34"/>
      <c r="R88" s="46"/>
      <c r="S88" s="41"/>
      <c r="T88" s="101"/>
      <c r="U88" s="101"/>
      <c r="V88" s="101"/>
      <c r="W88" s="101"/>
      <c r="X88" s="101"/>
      <c r="Y88" s="101"/>
      <c r="Z88" s="101"/>
      <c r="AA88" s="101"/>
      <c r="AB88" s="101"/>
      <c r="AC88" s="101"/>
      <c r="AD88" s="101"/>
      <c r="AE88" s="101"/>
    </row>
    <row r="89" spans="12:31" s="35" customFormat="1" ht="15" hidden="1" customHeight="1" x14ac:dyDescent="0.2">
      <c r="L89" s="34"/>
      <c r="R89" s="46"/>
      <c r="S89" s="41"/>
      <c r="T89" s="101"/>
      <c r="U89" s="101"/>
      <c r="V89" s="101"/>
      <c r="W89" s="101"/>
      <c r="X89" s="101"/>
      <c r="Y89" s="101"/>
      <c r="Z89" s="101"/>
      <c r="AA89" s="101"/>
      <c r="AB89" s="101"/>
      <c r="AC89" s="101"/>
      <c r="AD89" s="101"/>
      <c r="AE89" s="101"/>
    </row>
    <row r="90" spans="12:31" s="35" customFormat="1" ht="15" hidden="1" customHeight="1" x14ac:dyDescent="0.2">
      <c r="L90" s="34"/>
      <c r="R90" s="46"/>
      <c r="S90" s="41"/>
      <c r="T90" s="101"/>
      <c r="U90" s="101"/>
      <c r="V90" s="101"/>
      <c r="W90" s="101"/>
      <c r="X90" s="101"/>
      <c r="Y90" s="101"/>
      <c r="Z90" s="101"/>
      <c r="AA90" s="101"/>
      <c r="AB90" s="101"/>
      <c r="AC90" s="101"/>
      <c r="AD90" s="101"/>
      <c r="AE90" s="101"/>
    </row>
    <row r="91" spans="12:31" s="35" customFormat="1" ht="15" hidden="1" customHeight="1" x14ac:dyDescent="0.2">
      <c r="L91" s="34"/>
      <c r="R91" s="46"/>
      <c r="S91" s="41"/>
      <c r="T91" s="101"/>
      <c r="U91" s="101"/>
      <c r="V91" s="101"/>
      <c r="W91" s="101"/>
      <c r="X91" s="101"/>
      <c r="Y91" s="101"/>
      <c r="Z91" s="101"/>
      <c r="AA91" s="101"/>
      <c r="AB91" s="101"/>
      <c r="AC91" s="101"/>
      <c r="AD91" s="101"/>
      <c r="AE91" s="101"/>
    </row>
    <row r="92" spans="12:31" s="35" customFormat="1" ht="15" hidden="1" customHeight="1" x14ac:dyDescent="0.2">
      <c r="L92" s="34"/>
      <c r="R92" s="46"/>
      <c r="S92" s="41"/>
      <c r="T92" s="101"/>
      <c r="U92" s="101"/>
      <c r="V92" s="101"/>
      <c r="W92" s="101"/>
      <c r="X92" s="101"/>
      <c r="Y92" s="101"/>
      <c r="Z92" s="101"/>
      <c r="AA92" s="101"/>
      <c r="AB92" s="101"/>
      <c r="AC92" s="101"/>
      <c r="AD92" s="101"/>
      <c r="AE92" s="101"/>
    </row>
    <row r="93" spans="12:31" s="35" customFormat="1" ht="15" hidden="1" customHeight="1" x14ac:dyDescent="0.2">
      <c r="L93" s="34"/>
      <c r="R93" s="46"/>
      <c r="S93" s="41"/>
      <c r="T93" s="101"/>
      <c r="U93" s="101"/>
      <c r="V93" s="101"/>
      <c r="W93" s="101"/>
      <c r="X93" s="101"/>
      <c r="Y93" s="101"/>
      <c r="Z93" s="101"/>
      <c r="AA93" s="101"/>
      <c r="AB93" s="101"/>
      <c r="AC93" s="101"/>
      <c r="AD93" s="101"/>
      <c r="AE93" s="101"/>
    </row>
    <row r="94" spans="12:31" s="35" customFormat="1" ht="15" hidden="1" customHeight="1" x14ac:dyDescent="0.2">
      <c r="L94" s="34"/>
      <c r="R94" s="46"/>
      <c r="S94" s="41"/>
      <c r="T94" s="101"/>
      <c r="U94" s="101"/>
      <c r="V94" s="101"/>
      <c r="W94" s="101"/>
      <c r="X94" s="101"/>
      <c r="Y94" s="101"/>
      <c r="Z94" s="101"/>
      <c r="AA94" s="101"/>
      <c r="AB94" s="101"/>
      <c r="AC94" s="101"/>
      <c r="AD94" s="101"/>
      <c r="AE94" s="101"/>
    </row>
    <row r="95" spans="12:31" s="35" customFormat="1" ht="15" hidden="1" customHeight="1" x14ac:dyDescent="0.2">
      <c r="L95" s="34"/>
      <c r="R95" s="46"/>
      <c r="S95" s="41"/>
      <c r="T95" s="101"/>
      <c r="U95" s="101"/>
      <c r="V95" s="101"/>
      <c r="W95" s="101"/>
      <c r="X95" s="101"/>
      <c r="Y95" s="101"/>
      <c r="Z95" s="101"/>
      <c r="AA95" s="101"/>
      <c r="AB95" s="101"/>
      <c r="AC95" s="101"/>
      <c r="AD95" s="101"/>
      <c r="AE95" s="101"/>
    </row>
    <row r="96" spans="12:31" s="35" customFormat="1" ht="15" hidden="1" customHeight="1" x14ac:dyDescent="0.2">
      <c r="L96" s="34"/>
      <c r="R96" s="46"/>
      <c r="S96" s="41"/>
      <c r="T96" s="101"/>
      <c r="U96" s="101"/>
      <c r="V96" s="101"/>
      <c r="W96" s="101"/>
      <c r="X96" s="101"/>
      <c r="Y96" s="101"/>
      <c r="Z96" s="101"/>
      <c r="AA96" s="101"/>
      <c r="AB96" s="101"/>
      <c r="AC96" s="101"/>
      <c r="AD96" s="101"/>
      <c r="AE96" s="101"/>
    </row>
    <row r="97" spans="12:31" s="35" customFormat="1" ht="15" hidden="1" customHeight="1" x14ac:dyDescent="0.2">
      <c r="L97" s="34"/>
      <c r="R97" s="46"/>
      <c r="S97" s="41"/>
      <c r="T97" s="101"/>
      <c r="U97" s="101"/>
      <c r="V97" s="101"/>
      <c r="W97" s="101"/>
      <c r="X97" s="101"/>
      <c r="Y97" s="101"/>
      <c r="Z97" s="101"/>
      <c r="AA97" s="101"/>
      <c r="AB97" s="101"/>
      <c r="AC97" s="101"/>
      <c r="AD97" s="101"/>
      <c r="AE97" s="101"/>
    </row>
    <row r="98" spans="12:31" s="35" customFormat="1" ht="15" hidden="1" customHeight="1" x14ac:dyDescent="0.2">
      <c r="L98" s="34"/>
      <c r="R98" s="46"/>
      <c r="S98" s="41"/>
      <c r="T98" s="101"/>
      <c r="U98" s="101"/>
      <c r="V98" s="101"/>
      <c r="W98" s="101"/>
      <c r="X98" s="101"/>
      <c r="Y98" s="101"/>
      <c r="Z98" s="101"/>
      <c r="AA98" s="101"/>
      <c r="AB98" s="101"/>
      <c r="AC98" s="101"/>
      <c r="AD98" s="101"/>
      <c r="AE98" s="101"/>
    </row>
    <row r="99" spans="12:31" s="35" customFormat="1" ht="15" hidden="1" customHeight="1" x14ac:dyDescent="0.2">
      <c r="L99" s="34"/>
      <c r="R99" s="46"/>
      <c r="S99" s="41"/>
      <c r="T99" s="101"/>
      <c r="U99" s="101"/>
      <c r="V99" s="101"/>
      <c r="W99" s="101"/>
      <c r="X99" s="101"/>
      <c r="Y99" s="101"/>
      <c r="Z99" s="101"/>
      <c r="AA99" s="101"/>
      <c r="AB99" s="101"/>
      <c r="AC99" s="101"/>
      <c r="AD99" s="101"/>
      <c r="AE99" s="101"/>
    </row>
    <row r="100" spans="12:31" s="35" customFormat="1" ht="15" hidden="1" customHeight="1" x14ac:dyDescent="0.2">
      <c r="L100" s="34"/>
      <c r="R100" s="46"/>
      <c r="S100" s="41"/>
      <c r="T100" s="101"/>
      <c r="U100" s="101"/>
      <c r="V100" s="101"/>
      <c r="W100" s="101"/>
      <c r="X100" s="101"/>
      <c r="Y100" s="101"/>
      <c r="Z100" s="101"/>
      <c r="AA100" s="101"/>
      <c r="AB100" s="101"/>
      <c r="AC100" s="101"/>
      <c r="AD100" s="101"/>
      <c r="AE100" s="101"/>
    </row>
    <row r="101" spans="12:31" s="35" customFormat="1" ht="15" hidden="1" customHeight="1" x14ac:dyDescent="0.2">
      <c r="L101" s="34"/>
      <c r="R101" s="46"/>
      <c r="S101" s="41"/>
      <c r="T101" s="101"/>
      <c r="U101" s="101"/>
      <c r="V101" s="101"/>
      <c r="W101" s="101"/>
      <c r="X101" s="101"/>
      <c r="Y101" s="101"/>
      <c r="Z101" s="101"/>
      <c r="AA101" s="101"/>
      <c r="AB101" s="101"/>
      <c r="AC101" s="101"/>
      <c r="AD101" s="101"/>
      <c r="AE101" s="101"/>
    </row>
    <row r="102" spans="12:31" s="35" customFormat="1" ht="15" hidden="1" customHeight="1" x14ac:dyDescent="0.2">
      <c r="L102" s="34"/>
      <c r="R102" s="46"/>
      <c r="S102" s="41"/>
      <c r="T102" s="101"/>
      <c r="U102" s="101"/>
      <c r="V102" s="101"/>
      <c r="W102" s="101"/>
      <c r="X102" s="101"/>
      <c r="Y102" s="101"/>
      <c r="Z102" s="101"/>
      <c r="AA102" s="101"/>
      <c r="AB102" s="101"/>
      <c r="AC102" s="101"/>
      <c r="AD102" s="101"/>
      <c r="AE102" s="101"/>
    </row>
    <row r="103" spans="12:31" s="35" customFormat="1" ht="15" hidden="1" customHeight="1" x14ac:dyDescent="0.2">
      <c r="L103" s="34"/>
      <c r="R103" s="46"/>
      <c r="S103" s="41"/>
      <c r="T103" s="101"/>
      <c r="U103" s="101"/>
      <c r="V103" s="101"/>
      <c r="W103" s="101"/>
      <c r="X103" s="101"/>
      <c r="Y103" s="101"/>
      <c r="Z103" s="101"/>
      <c r="AA103" s="101"/>
      <c r="AB103" s="101"/>
      <c r="AC103" s="101"/>
      <c r="AD103" s="101"/>
      <c r="AE103" s="101"/>
    </row>
    <row r="104" spans="12:31" s="35" customFormat="1" ht="15" hidden="1" customHeight="1" x14ac:dyDescent="0.2">
      <c r="L104" s="34"/>
      <c r="R104" s="46"/>
      <c r="S104" s="41"/>
      <c r="T104" s="101"/>
      <c r="U104" s="101"/>
      <c r="V104" s="101"/>
      <c r="W104" s="101"/>
      <c r="X104" s="101"/>
      <c r="Y104" s="101"/>
      <c r="Z104" s="101"/>
      <c r="AA104" s="101"/>
      <c r="AB104" s="101"/>
      <c r="AC104" s="101"/>
      <c r="AD104" s="101"/>
      <c r="AE104" s="101"/>
    </row>
    <row r="105" spans="12:31" s="35" customFormat="1" ht="15" hidden="1" customHeight="1" x14ac:dyDescent="0.2">
      <c r="L105" s="34"/>
      <c r="R105" s="46"/>
      <c r="S105" s="41"/>
      <c r="T105" s="101"/>
      <c r="U105" s="101"/>
      <c r="V105" s="101"/>
      <c r="W105" s="101"/>
      <c r="X105" s="101"/>
      <c r="Y105" s="101"/>
      <c r="Z105" s="101"/>
      <c r="AA105" s="101"/>
      <c r="AB105" s="101"/>
      <c r="AC105" s="101"/>
      <c r="AD105" s="101"/>
      <c r="AE105" s="101"/>
    </row>
    <row r="106" spans="12:31" s="35" customFormat="1" ht="15" hidden="1" customHeight="1" x14ac:dyDescent="0.2">
      <c r="L106" s="34"/>
      <c r="R106" s="46"/>
      <c r="S106" s="41"/>
      <c r="T106" s="101"/>
      <c r="U106" s="101"/>
      <c r="V106" s="101"/>
      <c r="W106" s="101"/>
      <c r="X106" s="101"/>
      <c r="Y106" s="101"/>
      <c r="Z106" s="101"/>
      <c r="AA106" s="101"/>
      <c r="AB106" s="101"/>
      <c r="AC106" s="101"/>
      <c r="AD106" s="101"/>
      <c r="AE106" s="101"/>
    </row>
    <row r="107" spans="12:31" s="35" customFormat="1" ht="15" hidden="1" customHeight="1" x14ac:dyDescent="0.2">
      <c r="L107" s="34"/>
      <c r="R107" s="46"/>
      <c r="S107" s="41"/>
      <c r="T107" s="101"/>
      <c r="U107" s="101"/>
      <c r="V107" s="101"/>
      <c r="W107" s="101"/>
      <c r="X107" s="101"/>
      <c r="Y107" s="101"/>
      <c r="Z107" s="101"/>
      <c r="AA107" s="101"/>
      <c r="AB107" s="101"/>
      <c r="AC107" s="101"/>
      <c r="AD107" s="101"/>
      <c r="AE107" s="101"/>
    </row>
    <row r="108" spans="12:31" s="35" customFormat="1" ht="15" hidden="1" customHeight="1" x14ac:dyDescent="0.2">
      <c r="L108" s="34"/>
      <c r="R108" s="46"/>
      <c r="S108" s="41"/>
      <c r="T108" s="101"/>
      <c r="U108" s="101"/>
      <c r="V108" s="101"/>
      <c r="W108" s="101"/>
      <c r="X108" s="101"/>
      <c r="Y108" s="101"/>
      <c r="Z108" s="101"/>
      <c r="AA108" s="101"/>
      <c r="AB108" s="101"/>
      <c r="AC108" s="101"/>
      <c r="AD108" s="101"/>
      <c r="AE108" s="101"/>
    </row>
    <row r="109" spans="12:31" s="35" customFormat="1" ht="15" hidden="1" customHeight="1" x14ac:dyDescent="0.2">
      <c r="L109" s="34"/>
      <c r="R109" s="46"/>
      <c r="S109" s="41"/>
      <c r="T109" s="101"/>
      <c r="U109" s="101"/>
      <c r="V109" s="101"/>
      <c r="W109" s="101"/>
      <c r="X109" s="101"/>
      <c r="Y109" s="101"/>
      <c r="Z109" s="101"/>
      <c r="AA109" s="101"/>
      <c r="AB109" s="101"/>
      <c r="AC109" s="101"/>
      <c r="AD109" s="101"/>
      <c r="AE109" s="101"/>
    </row>
    <row r="110" spans="12:31" s="35" customFormat="1" ht="15" hidden="1" customHeight="1" x14ac:dyDescent="0.2">
      <c r="L110" s="34"/>
      <c r="R110" s="46"/>
      <c r="S110" s="41"/>
      <c r="T110" s="101"/>
      <c r="U110" s="101"/>
      <c r="V110" s="101"/>
      <c r="W110" s="101"/>
      <c r="X110" s="101"/>
      <c r="Y110" s="101"/>
      <c r="Z110" s="101"/>
      <c r="AA110" s="101"/>
      <c r="AB110" s="101"/>
      <c r="AC110" s="101"/>
      <c r="AD110" s="101"/>
      <c r="AE110" s="101"/>
    </row>
    <row r="111" spans="12:31" s="35" customFormat="1" ht="15" hidden="1" customHeight="1" x14ac:dyDescent="0.2">
      <c r="L111" s="34"/>
      <c r="R111" s="46"/>
      <c r="S111" s="41"/>
      <c r="T111" s="101"/>
      <c r="U111" s="101"/>
      <c r="V111" s="101"/>
      <c r="W111" s="101"/>
      <c r="X111" s="101"/>
      <c r="Y111" s="101"/>
      <c r="Z111" s="101"/>
      <c r="AA111" s="101"/>
      <c r="AB111" s="101"/>
      <c r="AC111" s="101"/>
      <c r="AD111" s="101"/>
      <c r="AE111" s="101"/>
    </row>
    <row r="112" spans="12:31" s="35" customFormat="1" ht="15" hidden="1" customHeight="1" x14ac:dyDescent="0.2">
      <c r="L112" s="34"/>
      <c r="R112" s="46"/>
      <c r="S112" s="41"/>
      <c r="T112" s="101"/>
      <c r="U112" s="101"/>
      <c r="V112" s="101"/>
      <c r="W112" s="101"/>
      <c r="X112" s="101"/>
      <c r="Y112" s="101"/>
      <c r="Z112" s="101"/>
      <c r="AA112" s="101"/>
      <c r="AB112" s="101"/>
      <c r="AC112" s="101"/>
      <c r="AD112" s="101"/>
      <c r="AE112" s="101"/>
    </row>
    <row r="113" spans="12:31" s="35" customFormat="1" ht="15" hidden="1" customHeight="1" x14ac:dyDescent="0.2">
      <c r="L113" s="34"/>
      <c r="R113" s="46"/>
      <c r="S113" s="41"/>
      <c r="T113" s="101"/>
      <c r="U113" s="101"/>
      <c r="V113" s="101"/>
      <c r="W113" s="101"/>
      <c r="X113" s="101"/>
      <c r="Y113" s="101"/>
      <c r="Z113" s="101"/>
      <c r="AA113" s="101"/>
      <c r="AB113" s="101"/>
      <c r="AC113" s="101"/>
      <c r="AD113" s="101"/>
      <c r="AE113" s="101"/>
    </row>
    <row r="114" spans="12:31" s="35" customFormat="1" ht="15" hidden="1" customHeight="1" x14ac:dyDescent="0.2">
      <c r="L114" s="34"/>
      <c r="R114" s="46"/>
      <c r="S114" s="41"/>
      <c r="T114" s="101"/>
      <c r="U114" s="101"/>
      <c r="V114" s="101"/>
      <c r="W114" s="101"/>
      <c r="X114" s="101"/>
      <c r="Y114" s="101"/>
      <c r="Z114" s="101"/>
      <c r="AA114" s="101"/>
      <c r="AB114" s="101"/>
      <c r="AC114" s="101"/>
      <c r="AD114" s="101"/>
      <c r="AE114" s="101"/>
    </row>
    <row r="115" spans="12:31" s="35" customFormat="1" ht="15" hidden="1" customHeight="1" x14ac:dyDescent="0.2">
      <c r="L115" s="34"/>
      <c r="R115" s="46"/>
      <c r="S115" s="41"/>
      <c r="T115" s="101"/>
      <c r="U115" s="101"/>
      <c r="V115" s="101"/>
      <c r="W115" s="101"/>
      <c r="X115" s="101"/>
      <c r="Y115" s="101"/>
      <c r="Z115" s="101"/>
      <c r="AA115" s="101"/>
      <c r="AB115" s="101"/>
      <c r="AC115" s="101"/>
      <c r="AD115" s="101"/>
      <c r="AE115" s="101"/>
    </row>
    <row r="116" spans="12:31" s="35" customFormat="1" ht="14.25" hidden="1" customHeight="1" x14ac:dyDescent="0.2"/>
    <row r="117" spans="12:31" s="35" customFormat="1" ht="14.25" hidden="1" customHeight="1" x14ac:dyDescent="0.2">
      <c r="R117" s="48"/>
      <c r="S117" s="49"/>
    </row>
    <row r="118" spans="12:31" s="35" customFormat="1" ht="14.25" hidden="1" customHeight="1" x14ac:dyDescent="0.2"/>
    <row r="119" spans="12:31" s="35" customFormat="1" ht="14.25" hidden="1" customHeight="1" x14ac:dyDescent="0.2"/>
    <row r="120" spans="12:31" s="35" customFormat="1" ht="15" hidden="1" customHeight="1" x14ac:dyDescent="0.2">
      <c r="T120" s="45"/>
    </row>
    <row r="121" spans="12:31" s="35" customFormat="1" ht="15" hidden="1" customHeight="1" x14ac:dyDescent="0.2">
      <c r="T121" s="45"/>
    </row>
    <row r="122" spans="12:31" s="35" customFormat="1" ht="15" hidden="1" customHeight="1" x14ac:dyDescent="0.2">
      <c r="T122" s="45"/>
    </row>
    <row r="123" spans="12:31" s="35" customFormat="1" ht="15" hidden="1" customHeight="1" x14ac:dyDescent="0.2">
      <c r="T123" s="45"/>
    </row>
    <row r="124" spans="12:31" s="35" customFormat="1" ht="15" hidden="1" customHeight="1" x14ac:dyDescent="0.2">
      <c r="T124" s="45"/>
    </row>
    <row r="125" spans="12:31" s="35" customFormat="1" ht="15" hidden="1" customHeight="1" x14ac:dyDescent="0.2">
      <c r="T125" s="45"/>
    </row>
    <row r="126" spans="12:31" s="35" customFormat="1" ht="15" hidden="1" customHeight="1" x14ac:dyDescent="0.2">
      <c r="T126" s="45"/>
    </row>
    <row r="127" spans="12:31" s="35" customFormat="1" ht="15" hidden="1" customHeight="1" x14ac:dyDescent="0.2">
      <c r="T127" s="45"/>
    </row>
    <row r="128" spans="12:31" s="35" customFormat="1" ht="15" hidden="1" customHeight="1" x14ac:dyDescent="0.2">
      <c r="T128" s="45"/>
    </row>
    <row r="129" spans="18:31" s="35" customFormat="1" ht="15" hidden="1" customHeight="1" x14ac:dyDescent="0.2">
      <c r="T129" s="45"/>
    </row>
    <row r="130" spans="18:31" s="35" customFormat="1" ht="15" hidden="1" customHeight="1" x14ac:dyDescent="0.2">
      <c r="T130" s="45"/>
    </row>
    <row r="131" spans="18:31" s="35" customFormat="1" ht="15" hidden="1" customHeight="1" x14ac:dyDescent="0.2">
      <c r="T131" s="45"/>
    </row>
    <row r="132" spans="18:31" s="35" customFormat="1" ht="14.25" hidden="1" customHeight="1" x14ac:dyDescent="0.2"/>
    <row r="133" spans="18:31" s="35" customFormat="1" ht="14.25" hidden="1" customHeight="1" x14ac:dyDescent="0.2"/>
    <row r="134" spans="18:31" s="35" customFormat="1" ht="14.25" hidden="1" customHeight="1" x14ac:dyDescent="0.2"/>
    <row r="135" spans="18:31" s="35" customFormat="1" ht="14.25" hidden="1" customHeight="1" x14ac:dyDescent="0.2"/>
    <row r="136" spans="18:31" s="35" customFormat="1" ht="14.25" hidden="1" customHeight="1" x14ac:dyDescent="0.2"/>
    <row r="137" spans="18:31" s="35" customFormat="1" ht="14.25" hidden="1" customHeight="1" x14ac:dyDescent="0.2"/>
    <row r="138" spans="18:31" s="35" customFormat="1" ht="14.25" hidden="1" customHeight="1" x14ac:dyDescent="0.2"/>
    <row r="139" spans="18:31" s="35" customFormat="1" ht="15" hidden="1" customHeight="1" x14ac:dyDescent="0.2">
      <c r="R139" s="45"/>
      <c r="S139" s="45"/>
      <c r="T139" s="45"/>
      <c r="U139" s="45"/>
      <c r="V139" s="45"/>
      <c r="W139" s="45"/>
      <c r="X139" s="45"/>
      <c r="Y139" s="45"/>
      <c r="Z139" s="45"/>
      <c r="AA139" s="45"/>
      <c r="AB139" s="45"/>
      <c r="AC139" s="45"/>
      <c r="AD139" s="45"/>
      <c r="AE139" s="45"/>
    </row>
    <row r="140" spans="18:31" s="35" customFormat="1" ht="15" hidden="1" customHeight="1" x14ac:dyDescent="0.2">
      <c r="R140" s="46"/>
      <c r="S140" s="41"/>
      <c r="T140" s="101"/>
      <c r="U140" s="101"/>
      <c r="V140" s="101"/>
      <c r="W140" s="101"/>
      <c r="X140" s="101"/>
      <c r="Y140" s="101"/>
      <c r="Z140" s="101"/>
      <c r="AA140" s="101"/>
      <c r="AB140" s="101"/>
      <c r="AC140" s="101"/>
      <c r="AD140" s="101"/>
      <c r="AE140" s="101"/>
    </row>
    <row r="141" spans="18:31" s="35" customFormat="1" ht="15" hidden="1" customHeight="1" x14ac:dyDescent="0.2">
      <c r="R141" s="46"/>
      <c r="S141" s="41"/>
      <c r="T141" s="101"/>
      <c r="U141" s="101"/>
      <c r="V141" s="101"/>
      <c r="W141" s="101"/>
      <c r="X141" s="101"/>
      <c r="Y141" s="101"/>
      <c r="Z141" s="101"/>
      <c r="AA141" s="101"/>
      <c r="AB141" s="101"/>
      <c r="AC141" s="101"/>
      <c r="AD141" s="101"/>
      <c r="AE141" s="101"/>
    </row>
    <row r="142" spans="18:31" s="35" customFormat="1" ht="15" hidden="1" customHeight="1" x14ac:dyDescent="0.2">
      <c r="R142" s="46"/>
      <c r="S142" s="41"/>
      <c r="T142" s="101"/>
      <c r="U142" s="101"/>
      <c r="V142" s="101"/>
      <c r="W142" s="101"/>
      <c r="X142" s="101"/>
      <c r="Y142" s="101"/>
      <c r="Z142" s="101"/>
      <c r="AA142" s="101"/>
      <c r="AB142" s="101"/>
      <c r="AC142" s="101"/>
      <c r="AD142" s="101"/>
      <c r="AE142" s="101"/>
    </row>
    <row r="143" spans="18:31" s="35" customFormat="1" ht="15" hidden="1" customHeight="1" x14ac:dyDescent="0.2">
      <c r="R143" s="46"/>
      <c r="S143" s="41"/>
      <c r="T143" s="101"/>
      <c r="U143" s="101"/>
      <c r="V143" s="101"/>
      <c r="W143" s="101"/>
      <c r="X143" s="101"/>
      <c r="Y143" s="101"/>
      <c r="Z143" s="101"/>
      <c r="AA143" s="101"/>
      <c r="AB143" s="101"/>
      <c r="AC143" s="101"/>
      <c r="AD143" s="101"/>
      <c r="AE143" s="101"/>
    </row>
    <row r="144" spans="18:31" s="35" customFormat="1" ht="15" hidden="1" customHeight="1" x14ac:dyDescent="0.2">
      <c r="R144" s="46"/>
      <c r="S144" s="41"/>
      <c r="T144" s="101"/>
      <c r="U144" s="101"/>
      <c r="V144" s="101"/>
      <c r="W144" s="101"/>
      <c r="X144" s="101"/>
      <c r="Y144" s="101"/>
      <c r="Z144" s="101"/>
      <c r="AA144" s="101"/>
      <c r="AB144" s="101"/>
      <c r="AC144" s="101"/>
      <c r="AD144" s="101"/>
      <c r="AE144" s="101"/>
    </row>
    <row r="145" spans="18:31" s="35" customFormat="1" ht="15" hidden="1" customHeight="1" x14ac:dyDescent="0.2">
      <c r="R145" s="46"/>
      <c r="S145" s="41"/>
      <c r="T145" s="101"/>
      <c r="U145" s="101"/>
      <c r="V145" s="101"/>
      <c r="W145" s="101"/>
      <c r="X145" s="101"/>
      <c r="Y145" s="101"/>
      <c r="Z145" s="101"/>
      <c r="AA145" s="101"/>
      <c r="AB145" s="101"/>
      <c r="AC145" s="101"/>
      <c r="AD145" s="101"/>
      <c r="AE145" s="101"/>
    </row>
    <row r="146" spans="18:31" s="35" customFormat="1" ht="15" hidden="1" customHeight="1" x14ac:dyDescent="0.2">
      <c r="R146" s="46"/>
      <c r="S146" s="41"/>
      <c r="T146" s="101"/>
      <c r="U146" s="101"/>
      <c r="V146" s="101"/>
      <c r="W146" s="101"/>
      <c r="X146" s="101"/>
      <c r="Y146" s="101"/>
      <c r="Z146" s="101"/>
      <c r="AA146" s="101"/>
      <c r="AB146" s="101"/>
      <c r="AC146" s="101"/>
      <c r="AD146" s="101"/>
      <c r="AE146" s="101"/>
    </row>
    <row r="147" spans="18:31" s="35" customFormat="1" ht="15" hidden="1" customHeight="1" x14ac:dyDescent="0.2">
      <c r="R147" s="46"/>
      <c r="S147" s="41"/>
      <c r="T147" s="101"/>
      <c r="U147" s="101"/>
      <c r="V147" s="101"/>
      <c r="W147" s="101"/>
      <c r="X147" s="101"/>
      <c r="Y147" s="101"/>
      <c r="Z147" s="101"/>
      <c r="AA147" s="101"/>
      <c r="AB147" s="101"/>
      <c r="AC147" s="101"/>
      <c r="AD147" s="101"/>
      <c r="AE147" s="101"/>
    </row>
    <row r="148" spans="18:31" s="35" customFormat="1" ht="15" hidden="1" customHeight="1" x14ac:dyDescent="0.2">
      <c r="R148" s="46"/>
      <c r="S148" s="41"/>
      <c r="T148" s="101"/>
      <c r="U148" s="101"/>
      <c r="V148" s="101"/>
      <c r="W148" s="101"/>
      <c r="X148" s="101"/>
      <c r="Y148" s="101"/>
      <c r="Z148" s="101"/>
      <c r="AA148" s="101"/>
      <c r="AB148" s="101"/>
      <c r="AC148" s="101"/>
      <c r="AD148" s="101"/>
      <c r="AE148" s="101"/>
    </row>
    <row r="149" spans="18:31" s="35" customFormat="1" ht="15" hidden="1" customHeight="1" x14ac:dyDescent="0.2">
      <c r="R149" s="46"/>
      <c r="S149" s="41"/>
      <c r="T149" s="101"/>
      <c r="U149" s="101"/>
      <c r="V149" s="101"/>
      <c r="W149" s="101"/>
      <c r="X149" s="101"/>
      <c r="Y149" s="101"/>
      <c r="Z149" s="101"/>
      <c r="AA149" s="101"/>
      <c r="AB149" s="101"/>
      <c r="AC149" s="101"/>
      <c r="AD149" s="101"/>
      <c r="AE149" s="101"/>
    </row>
    <row r="150" spans="18:31" s="35" customFormat="1" ht="15" hidden="1" customHeight="1" x14ac:dyDescent="0.2">
      <c r="R150" s="46"/>
      <c r="S150" s="41"/>
      <c r="T150" s="101"/>
      <c r="U150" s="101"/>
      <c r="V150" s="101"/>
      <c r="W150" s="101"/>
      <c r="X150" s="101"/>
      <c r="Y150" s="101"/>
      <c r="Z150" s="101"/>
      <c r="AA150" s="101"/>
      <c r="AB150" s="101"/>
      <c r="AC150" s="101"/>
      <c r="AD150" s="101"/>
      <c r="AE150" s="101"/>
    </row>
    <row r="151" spans="18:31" s="35" customFormat="1" ht="15" hidden="1" customHeight="1" x14ac:dyDescent="0.2">
      <c r="R151" s="46"/>
      <c r="S151" s="41"/>
      <c r="T151" s="101"/>
      <c r="U151" s="101"/>
      <c r="V151" s="101"/>
      <c r="W151" s="101"/>
      <c r="X151" s="101"/>
      <c r="Y151" s="101"/>
      <c r="Z151" s="101"/>
      <c r="AA151" s="101"/>
      <c r="AB151" s="101"/>
      <c r="AC151" s="101"/>
      <c r="AD151" s="101"/>
      <c r="AE151" s="101"/>
    </row>
    <row r="152" spans="18:31" s="35" customFormat="1" ht="15" hidden="1" customHeight="1" x14ac:dyDescent="0.2">
      <c r="R152" s="46"/>
      <c r="S152" s="41"/>
      <c r="T152" s="101"/>
      <c r="U152" s="101"/>
      <c r="V152" s="101"/>
      <c r="W152" s="101"/>
      <c r="X152" s="101"/>
      <c r="Y152" s="101"/>
      <c r="Z152" s="101"/>
      <c r="AA152" s="101"/>
      <c r="AB152" s="101"/>
      <c r="AC152" s="101"/>
      <c r="AD152" s="101"/>
      <c r="AE152" s="101"/>
    </row>
    <row r="153" spans="18:31" s="35" customFormat="1" ht="15" hidden="1" customHeight="1" x14ac:dyDescent="0.2">
      <c r="R153" s="46"/>
      <c r="S153" s="41"/>
      <c r="T153" s="101"/>
      <c r="U153" s="101"/>
      <c r="V153" s="101"/>
      <c r="W153" s="101"/>
      <c r="X153" s="101"/>
      <c r="Y153" s="101"/>
      <c r="Z153" s="101"/>
      <c r="AA153" s="101"/>
      <c r="AB153" s="101"/>
      <c r="AC153" s="101"/>
      <c r="AD153" s="101"/>
      <c r="AE153" s="101"/>
    </row>
    <row r="154" spans="18:31" s="35" customFormat="1" ht="15" hidden="1" customHeight="1" x14ac:dyDescent="0.2">
      <c r="R154" s="46"/>
      <c r="S154" s="41"/>
      <c r="T154" s="101"/>
      <c r="U154" s="101"/>
      <c r="V154" s="101"/>
      <c r="W154" s="101"/>
      <c r="X154" s="101"/>
      <c r="Y154" s="101"/>
      <c r="Z154" s="101"/>
      <c r="AA154" s="101"/>
      <c r="AB154" s="101"/>
      <c r="AC154" s="101"/>
      <c r="AD154" s="101"/>
      <c r="AE154" s="101"/>
    </row>
    <row r="155" spans="18:31" s="35" customFormat="1" ht="15" hidden="1" customHeight="1" x14ac:dyDescent="0.2">
      <c r="R155" s="46"/>
      <c r="S155" s="41"/>
      <c r="T155" s="101"/>
      <c r="U155" s="101"/>
      <c r="V155" s="101"/>
      <c r="W155" s="101"/>
      <c r="X155" s="101"/>
      <c r="Y155" s="101"/>
      <c r="Z155" s="101"/>
      <c r="AA155" s="101"/>
      <c r="AB155" s="101"/>
      <c r="AC155" s="101"/>
      <c r="AD155" s="101"/>
      <c r="AE155" s="101"/>
    </row>
    <row r="156" spans="18:31" s="35" customFormat="1" ht="15" hidden="1" customHeight="1" x14ac:dyDescent="0.2">
      <c r="R156" s="46"/>
      <c r="S156" s="41"/>
      <c r="T156" s="101"/>
      <c r="U156" s="101"/>
      <c r="V156" s="101"/>
      <c r="W156" s="101"/>
      <c r="X156" s="101"/>
      <c r="Y156" s="101"/>
      <c r="Z156" s="101"/>
      <c r="AA156" s="101"/>
      <c r="AB156" s="101"/>
      <c r="AC156" s="101"/>
      <c r="AD156" s="101"/>
      <c r="AE156" s="101"/>
    </row>
    <row r="157" spans="18:31" s="35" customFormat="1" ht="15" hidden="1" customHeight="1" x14ac:dyDescent="0.2">
      <c r="R157" s="46"/>
      <c r="S157" s="41"/>
      <c r="T157" s="101"/>
      <c r="U157" s="101"/>
      <c r="V157" s="101"/>
      <c r="W157" s="101"/>
      <c r="X157" s="101"/>
      <c r="Y157" s="101"/>
      <c r="Z157" s="101"/>
      <c r="AA157" s="101"/>
      <c r="AB157" s="101"/>
      <c r="AC157" s="101"/>
      <c r="AD157" s="101"/>
      <c r="AE157" s="101"/>
    </row>
    <row r="158" spans="18:31" s="35" customFormat="1" ht="15" hidden="1" customHeight="1" x14ac:dyDescent="0.2">
      <c r="R158" s="46"/>
      <c r="S158" s="41"/>
      <c r="T158" s="101"/>
      <c r="U158" s="101"/>
      <c r="V158" s="101"/>
      <c r="W158" s="101"/>
      <c r="X158" s="101"/>
      <c r="Y158" s="101"/>
      <c r="Z158" s="101"/>
      <c r="AA158" s="101"/>
      <c r="AB158" s="101"/>
      <c r="AC158" s="101"/>
      <c r="AD158" s="101"/>
      <c r="AE158" s="101"/>
    </row>
    <row r="159" spans="18:31" s="35" customFormat="1" ht="15" hidden="1" customHeight="1" x14ac:dyDescent="0.2">
      <c r="R159" s="46"/>
      <c r="S159" s="41"/>
      <c r="T159" s="101"/>
      <c r="U159" s="101"/>
      <c r="V159" s="101"/>
      <c r="W159" s="101"/>
      <c r="X159" s="101"/>
      <c r="Y159" s="101"/>
      <c r="Z159" s="101"/>
      <c r="AA159" s="101"/>
      <c r="AB159" s="101"/>
      <c r="AC159" s="101"/>
      <c r="AD159" s="101"/>
      <c r="AE159" s="101"/>
    </row>
    <row r="160" spans="18:31" s="35" customFormat="1" ht="15" hidden="1" customHeight="1" x14ac:dyDescent="0.2">
      <c r="R160" s="46"/>
      <c r="S160" s="41"/>
      <c r="T160" s="101"/>
      <c r="U160" s="101"/>
      <c r="V160" s="101"/>
      <c r="W160" s="101"/>
      <c r="X160" s="101"/>
      <c r="Y160" s="101"/>
      <c r="Z160" s="101"/>
      <c r="AA160" s="101"/>
      <c r="AB160" s="101"/>
      <c r="AC160" s="101"/>
      <c r="AD160" s="101"/>
      <c r="AE160" s="101"/>
    </row>
    <row r="161" spans="18:31" s="35" customFormat="1" ht="15" hidden="1" customHeight="1" x14ac:dyDescent="0.2">
      <c r="R161" s="46"/>
      <c r="S161" s="41"/>
      <c r="T161" s="101"/>
      <c r="U161" s="101"/>
      <c r="V161" s="101"/>
      <c r="W161" s="101"/>
      <c r="X161" s="101"/>
      <c r="Y161" s="101"/>
      <c r="Z161" s="101"/>
      <c r="AA161" s="101"/>
      <c r="AB161" s="101"/>
      <c r="AC161" s="101"/>
      <c r="AD161" s="101"/>
      <c r="AE161" s="101"/>
    </row>
    <row r="162" spans="18:31" s="35" customFormat="1" ht="15" hidden="1" customHeight="1" x14ac:dyDescent="0.2">
      <c r="R162" s="46"/>
      <c r="S162" s="41"/>
      <c r="T162" s="101"/>
      <c r="U162" s="101"/>
      <c r="V162" s="101"/>
      <c r="W162" s="101"/>
      <c r="X162" s="101"/>
      <c r="Y162" s="101"/>
      <c r="Z162" s="101"/>
      <c r="AA162" s="101"/>
      <c r="AB162" s="101"/>
      <c r="AC162" s="101"/>
      <c r="AD162" s="101"/>
      <c r="AE162" s="101"/>
    </row>
    <row r="163" spans="18:31" s="35" customFormat="1" ht="15" hidden="1" customHeight="1" x14ac:dyDescent="0.2">
      <c r="R163" s="46"/>
      <c r="S163" s="41"/>
      <c r="T163" s="101"/>
      <c r="U163" s="101"/>
      <c r="V163" s="101"/>
      <c r="W163" s="101"/>
      <c r="X163" s="101"/>
      <c r="Y163" s="101"/>
      <c r="Z163" s="101"/>
      <c r="AA163" s="101"/>
      <c r="AB163" s="101"/>
      <c r="AC163" s="101"/>
      <c r="AD163" s="101"/>
      <c r="AE163" s="101"/>
    </row>
    <row r="164" spans="18:31" s="35" customFormat="1" ht="15" hidden="1" customHeight="1" x14ac:dyDescent="0.2">
      <c r="R164" s="46"/>
      <c r="S164" s="41"/>
      <c r="T164" s="101"/>
      <c r="U164" s="101"/>
      <c r="V164" s="101"/>
      <c r="W164" s="101"/>
      <c r="X164" s="101"/>
      <c r="Y164" s="101"/>
      <c r="Z164" s="101"/>
      <c r="AA164" s="101"/>
      <c r="AB164" s="101"/>
      <c r="AC164" s="101"/>
      <c r="AD164" s="101"/>
      <c r="AE164" s="101"/>
    </row>
    <row r="165" spans="18:31" s="35" customFormat="1" ht="15" hidden="1" customHeight="1" x14ac:dyDescent="0.2">
      <c r="R165" s="46"/>
      <c r="S165" s="41"/>
      <c r="T165" s="101"/>
      <c r="U165" s="101"/>
      <c r="V165" s="101"/>
      <c r="W165" s="101"/>
      <c r="X165" s="101"/>
      <c r="Y165" s="101"/>
      <c r="Z165" s="101"/>
      <c r="AA165" s="101"/>
      <c r="AB165" s="101"/>
      <c r="AC165" s="101"/>
      <c r="AD165" s="101"/>
      <c r="AE165" s="101"/>
    </row>
    <row r="166" spans="18:31" s="35" customFormat="1" ht="15" hidden="1" customHeight="1" x14ac:dyDescent="0.2">
      <c r="R166" s="46"/>
      <c r="S166" s="41"/>
      <c r="T166" s="101"/>
      <c r="U166" s="101"/>
      <c r="V166" s="101"/>
      <c r="W166" s="101"/>
      <c r="X166" s="101"/>
      <c r="Y166" s="101"/>
      <c r="Z166" s="101"/>
      <c r="AA166" s="101"/>
      <c r="AB166" s="101"/>
      <c r="AC166" s="101"/>
      <c r="AD166" s="101"/>
      <c r="AE166" s="101"/>
    </row>
    <row r="167" spans="18:31" s="35" customFormat="1" ht="15" hidden="1" customHeight="1" x14ac:dyDescent="0.2">
      <c r="R167" s="46"/>
      <c r="S167" s="41"/>
      <c r="T167" s="101"/>
      <c r="U167" s="101"/>
      <c r="V167" s="101"/>
      <c r="W167" s="101"/>
      <c r="X167" s="101"/>
      <c r="Y167" s="101"/>
      <c r="Z167" s="101"/>
      <c r="AA167" s="101"/>
      <c r="AB167" s="101"/>
      <c r="AC167" s="101"/>
      <c r="AD167" s="101"/>
      <c r="AE167" s="101"/>
    </row>
    <row r="168" spans="18:31" s="35" customFormat="1" ht="15" hidden="1" customHeight="1" x14ac:dyDescent="0.2">
      <c r="R168" s="46"/>
      <c r="S168" s="41"/>
      <c r="T168" s="101"/>
      <c r="U168" s="101"/>
      <c r="V168" s="101"/>
      <c r="W168" s="101"/>
      <c r="X168" s="101"/>
      <c r="Y168" s="101"/>
      <c r="Z168" s="101"/>
      <c r="AA168" s="101"/>
      <c r="AB168" s="101"/>
      <c r="AC168" s="101"/>
      <c r="AD168" s="101"/>
      <c r="AE168" s="101"/>
    </row>
    <row r="169" spans="18:31" s="35" customFormat="1" ht="15" hidden="1" customHeight="1" x14ac:dyDescent="0.2">
      <c r="R169" s="46"/>
      <c r="S169" s="41"/>
      <c r="T169" s="101"/>
      <c r="U169" s="101"/>
      <c r="V169" s="101"/>
      <c r="W169" s="101"/>
      <c r="X169" s="101"/>
      <c r="Y169" s="101"/>
      <c r="Z169" s="101"/>
      <c r="AA169" s="101"/>
      <c r="AB169" s="101"/>
      <c r="AC169" s="101"/>
      <c r="AD169" s="101"/>
      <c r="AE169" s="101"/>
    </row>
    <row r="170" spans="18:31" s="35" customFormat="1" ht="15" hidden="1" customHeight="1" x14ac:dyDescent="0.2">
      <c r="R170" s="46"/>
      <c r="S170" s="41"/>
      <c r="T170" s="101"/>
      <c r="U170" s="101"/>
      <c r="V170" s="101"/>
      <c r="W170" s="101"/>
      <c r="X170" s="101"/>
      <c r="Y170" s="101"/>
      <c r="Z170" s="101"/>
      <c r="AA170" s="101"/>
      <c r="AB170" s="101"/>
      <c r="AC170" s="101"/>
      <c r="AD170" s="101"/>
      <c r="AE170" s="101"/>
    </row>
    <row r="171" spans="18:31" s="35" customFormat="1" ht="15" hidden="1" customHeight="1" x14ac:dyDescent="0.2">
      <c r="R171" s="46"/>
      <c r="S171" s="41"/>
      <c r="T171" s="101"/>
      <c r="U171" s="101"/>
      <c r="V171" s="101"/>
      <c r="W171" s="101"/>
      <c r="X171" s="101"/>
      <c r="Y171" s="101"/>
      <c r="Z171" s="101"/>
      <c r="AA171" s="101"/>
      <c r="AB171" s="101"/>
      <c r="AC171" s="101"/>
      <c r="AD171" s="101"/>
      <c r="AE171" s="101"/>
    </row>
    <row r="172" spans="18:31" s="35" customFormat="1" ht="15" hidden="1" customHeight="1" x14ac:dyDescent="0.2">
      <c r="R172" s="46"/>
      <c r="S172" s="41"/>
      <c r="T172" s="101"/>
      <c r="U172" s="101"/>
      <c r="V172" s="101"/>
      <c r="W172" s="101"/>
      <c r="X172" s="101"/>
      <c r="Y172" s="101"/>
      <c r="Z172" s="101"/>
      <c r="AA172" s="101"/>
      <c r="AB172" s="101"/>
      <c r="AC172" s="101"/>
      <c r="AD172" s="101"/>
      <c r="AE172" s="101"/>
    </row>
    <row r="173" spans="18:31" s="35" customFormat="1" ht="15" hidden="1" customHeight="1" x14ac:dyDescent="0.2">
      <c r="R173" s="46"/>
      <c r="S173" s="41"/>
      <c r="T173" s="101"/>
      <c r="U173" s="101"/>
      <c r="V173" s="101"/>
      <c r="W173" s="101"/>
      <c r="X173" s="101"/>
      <c r="Y173" s="101"/>
      <c r="Z173" s="101"/>
      <c r="AA173" s="101"/>
      <c r="AB173" s="101"/>
      <c r="AC173" s="101"/>
      <c r="AD173" s="101"/>
      <c r="AE173" s="101"/>
    </row>
    <row r="174" spans="18:31" s="35" customFormat="1" ht="15" hidden="1" customHeight="1" x14ac:dyDescent="0.2">
      <c r="R174" s="46"/>
      <c r="S174" s="41"/>
      <c r="T174" s="101"/>
      <c r="U174" s="101"/>
      <c r="V174" s="101"/>
      <c r="W174" s="101"/>
      <c r="X174" s="101"/>
      <c r="Y174" s="101"/>
      <c r="Z174" s="101"/>
      <c r="AA174" s="101"/>
      <c r="AB174" s="101"/>
      <c r="AC174" s="101"/>
      <c r="AD174" s="101"/>
      <c r="AE174" s="101"/>
    </row>
    <row r="175" spans="18:31" s="35" customFormat="1" ht="15" hidden="1" customHeight="1" x14ac:dyDescent="0.2">
      <c r="R175" s="46"/>
      <c r="S175" s="41"/>
      <c r="T175" s="101"/>
      <c r="U175" s="101"/>
      <c r="V175" s="101"/>
      <c r="W175" s="101"/>
      <c r="X175" s="101"/>
      <c r="Y175" s="101"/>
      <c r="Z175" s="101"/>
      <c r="AA175" s="101"/>
      <c r="AB175" s="101"/>
      <c r="AC175" s="101"/>
      <c r="AD175" s="101"/>
      <c r="AE175" s="101"/>
    </row>
    <row r="176" spans="18:31" s="35" customFormat="1" ht="15" hidden="1" customHeight="1" x14ac:dyDescent="0.2">
      <c r="R176" s="46"/>
      <c r="S176" s="41"/>
      <c r="T176" s="101"/>
      <c r="U176" s="101"/>
      <c r="V176" s="101"/>
      <c r="W176" s="101"/>
      <c r="X176" s="101"/>
      <c r="Y176" s="101"/>
      <c r="Z176" s="101"/>
      <c r="AA176" s="101"/>
      <c r="AB176" s="101"/>
      <c r="AC176" s="101"/>
      <c r="AD176" s="101"/>
      <c r="AE176" s="101"/>
    </row>
    <row r="177" spans="18:31" s="35" customFormat="1" ht="15" hidden="1" customHeight="1" x14ac:dyDescent="0.2">
      <c r="R177" s="46"/>
      <c r="S177" s="41"/>
      <c r="T177" s="101"/>
      <c r="U177" s="101"/>
      <c r="V177" s="101"/>
      <c r="W177" s="101"/>
      <c r="X177" s="101"/>
      <c r="Y177" s="101"/>
      <c r="Z177" s="101"/>
      <c r="AA177" s="101"/>
      <c r="AB177" s="101"/>
      <c r="AC177" s="101"/>
      <c r="AD177" s="101"/>
      <c r="AE177" s="101"/>
    </row>
    <row r="178" spans="18:31" s="35" customFormat="1" ht="15" hidden="1" customHeight="1" x14ac:dyDescent="0.2">
      <c r="R178" s="46"/>
      <c r="S178" s="41"/>
      <c r="T178" s="101"/>
      <c r="U178" s="101"/>
      <c r="V178" s="101"/>
      <c r="W178" s="101"/>
      <c r="X178" s="101"/>
      <c r="Y178" s="101"/>
      <c r="Z178" s="101"/>
      <c r="AA178" s="101"/>
      <c r="AB178" s="101"/>
      <c r="AC178" s="101"/>
      <c r="AD178" s="101"/>
      <c r="AE178" s="101"/>
    </row>
    <row r="179" spans="18:31" s="35" customFormat="1" ht="15" hidden="1" customHeight="1" x14ac:dyDescent="0.2">
      <c r="R179" s="46"/>
      <c r="S179" s="41"/>
      <c r="T179" s="101"/>
      <c r="U179" s="101"/>
      <c r="V179" s="101"/>
      <c r="W179" s="101"/>
      <c r="X179" s="101"/>
      <c r="Y179" s="101"/>
      <c r="Z179" s="101"/>
      <c r="AA179" s="101"/>
      <c r="AB179" s="101"/>
      <c r="AC179" s="101"/>
      <c r="AD179" s="101"/>
      <c r="AE179" s="101"/>
    </row>
    <row r="180" spans="18:31" s="35" customFormat="1" ht="15" hidden="1" customHeight="1" x14ac:dyDescent="0.2">
      <c r="R180" s="46"/>
      <c r="S180" s="41"/>
      <c r="T180" s="101"/>
      <c r="U180" s="101"/>
      <c r="V180" s="101"/>
      <c r="W180" s="101"/>
      <c r="X180" s="101"/>
      <c r="Y180" s="101"/>
      <c r="Z180" s="101"/>
      <c r="AA180" s="101"/>
      <c r="AB180" s="101"/>
      <c r="AC180" s="101"/>
      <c r="AD180" s="101"/>
      <c r="AE180" s="101"/>
    </row>
    <row r="181" spans="18:31" s="35" customFormat="1" ht="15" hidden="1" customHeight="1" x14ac:dyDescent="0.2">
      <c r="R181" s="46"/>
      <c r="S181" s="41"/>
      <c r="T181" s="101"/>
      <c r="U181" s="101"/>
      <c r="V181" s="101"/>
      <c r="W181" s="101"/>
      <c r="X181" s="101"/>
      <c r="Y181" s="101"/>
      <c r="Z181" s="101"/>
      <c r="AA181" s="101"/>
      <c r="AB181" s="101"/>
      <c r="AC181" s="101"/>
      <c r="AD181" s="101"/>
      <c r="AE181" s="101"/>
    </row>
    <row r="182" spans="18:31" s="35" customFormat="1" ht="15" hidden="1" customHeight="1" x14ac:dyDescent="0.2">
      <c r="R182" s="46"/>
      <c r="S182" s="41"/>
      <c r="T182" s="101"/>
      <c r="U182" s="101"/>
      <c r="V182" s="101"/>
      <c r="W182" s="101"/>
      <c r="X182" s="101"/>
      <c r="Y182" s="101"/>
      <c r="Z182" s="101"/>
      <c r="AA182" s="101"/>
      <c r="AB182" s="101"/>
      <c r="AC182" s="101"/>
      <c r="AD182" s="101"/>
      <c r="AE182" s="101"/>
    </row>
    <row r="183" spans="18:31" s="35" customFormat="1" ht="15" hidden="1" customHeight="1" x14ac:dyDescent="0.2">
      <c r="R183" s="46"/>
      <c r="S183" s="41"/>
      <c r="T183" s="101"/>
      <c r="U183" s="101"/>
      <c r="V183" s="101"/>
      <c r="W183" s="101"/>
      <c r="X183" s="101"/>
      <c r="Y183" s="101"/>
      <c r="Z183" s="101"/>
      <c r="AA183" s="101"/>
      <c r="AB183" s="101"/>
      <c r="AC183" s="101"/>
      <c r="AD183" s="101"/>
      <c r="AE183" s="101"/>
    </row>
    <row r="184" spans="18:31" s="35" customFormat="1" ht="15" hidden="1" customHeight="1" x14ac:dyDescent="0.2">
      <c r="R184" s="46"/>
      <c r="S184" s="41"/>
      <c r="T184" s="101"/>
      <c r="U184" s="101"/>
      <c r="V184" s="101"/>
      <c r="W184" s="101"/>
      <c r="X184" s="101"/>
      <c r="Y184" s="101"/>
      <c r="Z184" s="101"/>
      <c r="AA184" s="101"/>
      <c r="AB184" s="101"/>
      <c r="AC184" s="101"/>
      <c r="AD184" s="101"/>
      <c r="AE184" s="101"/>
    </row>
    <row r="185" spans="18:31" s="35" customFormat="1" ht="15" hidden="1" customHeight="1" x14ac:dyDescent="0.2">
      <c r="R185" s="46"/>
      <c r="S185" s="41"/>
      <c r="T185" s="101"/>
      <c r="U185" s="101"/>
      <c r="V185" s="101"/>
      <c r="W185" s="101"/>
      <c r="X185" s="101"/>
      <c r="Y185" s="101"/>
      <c r="Z185" s="101"/>
      <c r="AA185" s="101"/>
      <c r="AB185" s="101"/>
      <c r="AC185" s="101"/>
      <c r="AD185" s="101"/>
      <c r="AE185" s="101"/>
    </row>
    <row r="186" spans="18:31" s="35" customFormat="1" ht="15" hidden="1" customHeight="1" x14ac:dyDescent="0.2">
      <c r="R186" s="46"/>
      <c r="S186" s="41"/>
      <c r="T186" s="101"/>
      <c r="U186" s="101"/>
      <c r="V186" s="101"/>
      <c r="W186" s="101"/>
      <c r="X186" s="101"/>
      <c r="Y186" s="101"/>
      <c r="Z186" s="101"/>
      <c r="AA186" s="101"/>
      <c r="AB186" s="101"/>
      <c r="AC186" s="101"/>
      <c r="AD186" s="101"/>
      <c r="AE186" s="101"/>
    </row>
    <row r="187" spans="18:31" s="35" customFormat="1" ht="15" hidden="1" customHeight="1" x14ac:dyDescent="0.2">
      <c r="R187" s="46"/>
      <c r="S187" s="41"/>
      <c r="T187" s="101"/>
      <c r="U187" s="101"/>
      <c r="V187" s="101"/>
      <c r="W187" s="101"/>
      <c r="X187" s="101"/>
      <c r="Y187" s="101"/>
      <c r="Z187" s="101"/>
      <c r="AA187" s="101"/>
      <c r="AB187" s="101"/>
      <c r="AC187" s="101"/>
      <c r="AD187" s="101"/>
      <c r="AE187" s="101"/>
    </row>
    <row r="188" spans="18:31" s="35" customFormat="1" ht="15" hidden="1" customHeight="1" x14ac:dyDescent="0.2">
      <c r="R188" s="46"/>
      <c r="S188" s="41"/>
      <c r="T188" s="101"/>
      <c r="U188" s="101"/>
      <c r="V188" s="101"/>
      <c r="W188" s="101"/>
      <c r="X188" s="101"/>
      <c r="Y188" s="101"/>
      <c r="Z188" s="101"/>
      <c r="AA188" s="101"/>
      <c r="AB188" s="101"/>
      <c r="AC188" s="101"/>
      <c r="AD188" s="101"/>
      <c r="AE188" s="101"/>
    </row>
    <row r="189" spans="18:31" s="35" customFormat="1" ht="14.25" hidden="1" customHeight="1" x14ac:dyDescent="0.2"/>
    <row r="190" spans="18:31" s="35" customFormat="1" ht="14.25" hidden="1" customHeight="1" x14ac:dyDescent="0.2"/>
    <row r="191" spans="18:31" s="35" customFormat="1" ht="14.25" hidden="1" customHeight="1" x14ac:dyDescent="0.2"/>
    <row r="192" spans="18:31" s="35" customFormat="1" ht="14.25" hidden="1" customHeight="1" x14ac:dyDescent="0.2"/>
    <row r="193" spans="18:31" s="35" customFormat="1" ht="14.25" hidden="1" customHeight="1" x14ac:dyDescent="0.2"/>
    <row r="194" spans="18:31" s="35" customFormat="1" ht="14.25" hidden="1" customHeight="1" x14ac:dyDescent="0.2"/>
    <row r="195" spans="18:31" s="35" customFormat="1" ht="14.25" hidden="1" customHeight="1" x14ac:dyDescent="0.2"/>
    <row r="196" spans="18:31" s="35" customFormat="1" ht="14.25" hidden="1" customHeight="1" x14ac:dyDescent="0.2"/>
    <row r="197" spans="18:31" s="35" customFormat="1" ht="14.25" hidden="1" customHeight="1" x14ac:dyDescent="0.2"/>
    <row r="198" spans="18:31" s="35" customFormat="1" ht="14.25" hidden="1" customHeight="1" x14ac:dyDescent="0.2"/>
    <row r="199" spans="18:31" s="35" customFormat="1" ht="15" hidden="1" customHeight="1" x14ac:dyDescent="0.2">
      <c r="R199" s="45"/>
      <c r="S199" s="45"/>
      <c r="T199" s="45"/>
      <c r="U199" s="45"/>
      <c r="V199" s="45"/>
      <c r="W199" s="45"/>
      <c r="X199" s="45"/>
      <c r="Y199" s="45"/>
      <c r="Z199" s="45"/>
      <c r="AA199" s="45"/>
      <c r="AB199" s="45"/>
      <c r="AC199" s="45"/>
      <c r="AD199" s="45"/>
      <c r="AE199" s="45"/>
    </row>
    <row r="200" spans="18:31" s="35" customFormat="1" ht="15" hidden="1" customHeight="1" x14ac:dyDescent="0.2">
      <c r="R200" s="46"/>
      <c r="S200" s="41"/>
      <c r="T200" s="101"/>
      <c r="U200" s="101"/>
      <c r="V200" s="101"/>
      <c r="W200" s="101"/>
      <c r="X200" s="101"/>
      <c r="Y200" s="101"/>
      <c r="Z200" s="101"/>
      <c r="AA200" s="101"/>
      <c r="AB200" s="101"/>
      <c r="AC200" s="101"/>
      <c r="AD200" s="101"/>
      <c r="AE200" s="101"/>
    </row>
    <row r="201" spans="18:31" s="35" customFormat="1" ht="15" hidden="1" customHeight="1" x14ac:dyDescent="0.2">
      <c r="R201" s="46"/>
      <c r="S201" s="41"/>
      <c r="T201" s="101"/>
      <c r="U201" s="101"/>
      <c r="V201" s="101"/>
      <c r="W201" s="101"/>
      <c r="X201" s="101"/>
      <c r="Y201" s="101"/>
      <c r="Z201" s="101"/>
      <c r="AA201" s="101"/>
      <c r="AB201" s="101"/>
      <c r="AC201" s="101"/>
      <c r="AD201" s="101"/>
      <c r="AE201" s="101"/>
    </row>
    <row r="202" spans="18:31" s="35" customFormat="1" ht="15" hidden="1" customHeight="1" x14ac:dyDescent="0.2">
      <c r="R202" s="46"/>
      <c r="S202" s="41"/>
      <c r="T202" s="101"/>
      <c r="U202" s="101"/>
      <c r="V202" s="101"/>
      <c r="W202" s="101"/>
      <c r="X202" s="101"/>
      <c r="Y202" s="101"/>
      <c r="Z202" s="101"/>
      <c r="AA202" s="101"/>
      <c r="AB202" s="101"/>
      <c r="AC202" s="101"/>
      <c r="AD202" s="101"/>
      <c r="AE202" s="101"/>
    </row>
    <row r="203" spans="18:31" s="35" customFormat="1" ht="15" hidden="1" customHeight="1" x14ac:dyDescent="0.2">
      <c r="R203" s="46"/>
      <c r="S203" s="41"/>
      <c r="T203" s="101"/>
      <c r="U203" s="101"/>
      <c r="V203" s="101"/>
      <c r="W203" s="101"/>
      <c r="X203" s="101"/>
      <c r="Y203" s="101"/>
      <c r="Z203" s="101"/>
      <c r="AA203" s="101"/>
      <c r="AB203" s="101"/>
      <c r="AC203" s="101"/>
      <c r="AD203" s="101"/>
      <c r="AE203" s="101"/>
    </row>
    <row r="204" spans="18:31" s="35" customFormat="1" ht="15" hidden="1" customHeight="1" x14ac:dyDescent="0.2">
      <c r="R204" s="46"/>
      <c r="S204" s="41"/>
      <c r="T204" s="101"/>
      <c r="U204" s="101"/>
      <c r="V204" s="101"/>
      <c r="W204" s="101"/>
      <c r="X204" s="101"/>
      <c r="Y204" s="101"/>
      <c r="Z204" s="101"/>
      <c r="AA204" s="101"/>
      <c r="AB204" s="101"/>
      <c r="AC204" s="101"/>
      <c r="AD204" s="101"/>
      <c r="AE204" s="101"/>
    </row>
    <row r="205" spans="18:31" s="35" customFormat="1" ht="15" hidden="1" customHeight="1" x14ac:dyDescent="0.2">
      <c r="R205" s="46"/>
      <c r="S205" s="41"/>
      <c r="T205" s="101"/>
      <c r="U205" s="101"/>
      <c r="V205" s="101"/>
      <c r="W205" s="101"/>
      <c r="X205" s="101"/>
      <c r="Y205" s="101"/>
      <c r="Z205" s="101"/>
      <c r="AA205" s="101"/>
      <c r="AB205" s="101"/>
      <c r="AC205" s="101"/>
      <c r="AD205" s="101"/>
      <c r="AE205" s="101"/>
    </row>
    <row r="206" spans="18:31" s="35" customFormat="1" ht="15" hidden="1" customHeight="1" x14ac:dyDescent="0.2">
      <c r="R206" s="46"/>
      <c r="S206" s="41"/>
      <c r="T206" s="101"/>
      <c r="U206" s="101"/>
      <c r="V206" s="101"/>
      <c r="W206" s="101"/>
      <c r="X206" s="101"/>
      <c r="Y206" s="101"/>
      <c r="Z206" s="101"/>
      <c r="AA206" s="101"/>
      <c r="AB206" s="101"/>
      <c r="AC206" s="101"/>
      <c r="AD206" s="101"/>
      <c r="AE206" s="101"/>
    </row>
    <row r="207" spans="18:31" s="35" customFormat="1" ht="15" hidden="1" customHeight="1" x14ac:dyDescent="0.2">
      <c r="R207" s="46"/>
      <c r="S207" s="41"/>
      <c r="T207" s="101"/>
      <c r="U207" s="101"/>
      <c r="V207" s="101"/>
      <c r="W207" s="101"/>
      <c r="X207" s="101"/>
      <c r="Y207" s="101"/>
      <c r="Z207" s="101"/>
      <c r="AA207" s="101"/>
      <c r="AB207" s="101"/>
      <c r="AC207" s="101"/>
      <c r="AD207" s="101"/>
      <c r="AE207" s="101"/>
    </row>
    <row r="208" spans="18:31" s="35" customFormat="1" ht="15" hidden="1" customHeight="1" x14ac:dyDescent="0.2">
      <c r="R208" s="46"/>
      <c r="S208" s="41"/>
      <c r="T208" s="101"/>
      <c r="U208" s="101"/>
      <c r="V208" s="101"/>
      <c r="W208" s="101"/>
      <c r="X208" s="101"/>
      <c r="Y208" s="101"/>
      <c r="Z208" s="101"/>
      <c r="AA208" s="101"/>
      <c r="AB208" s="101"/>
      <c r="AC208" s="101"/>
      <c r="AD208" s="101"/>
      <c r="AE208" s="101"/>
    </row>
    <row r="209" spans="18:31" s="35" customFormat="1" ht="15" hidden="1" customHeight="1" x14ac:dyDescent="0.2">
      <c r="R209" s="46"/>
      <c r="S209" s="41"/>
      <c r="T209" s="101"/>
      <c r="U209" s="101"/>
      <c r="V209" s="101"/>
      <c r="W209" s="101"/>
      <c r="X209" s="101"/>
      <c r="Y209" s="101"/>
      <c r="Z209" s="101"/>
      <c r="AA209" s="101"/>
      <c r="AB209" s="101"/>
      <c r="AC209" s="101"/>
      <c r="AD209" s="101"/>
      <c r="AE209" s="101"/>
    </row>
    <row r="210" spans="18:31" s="35" customFormat="1" ht="15" hidden="1" customHeight="1" x14ac:dyDescent="0.2">
      <c r="R210" s="46"/>
      <c r="S210" s="41"/>
      <c r="T210" s="101"/>
      <c r="U210" s="101"/>
      <c r="V210" s="101"/>
      <c r="W210" s="101"/>
      <c r="X210" s="101"/>
      <c r="Y210" s="101"/>
      <c r="Z210" s="101"/>
      <c r="AA210" s="101"/>
      <c r="AB210" s="101"/>
      <c r="AC210" s="101"/>
      <c r="AD210" s="101"/>
      <c r="AE210" s="101"/>
    </row>
    <row r="211" spans="18:31" s="35" customFormat="1" ht="15" hidden="1" customHeight="1" x14ac:dyDescent="0.2">
      <c r="R211" s="46"/>
      <c r="S211" s="41"/>
      <c r="T211" s="101"/>
      <c r="U211" s="101"/>
      <c r="V211" s="101"/>
      <c r="W211" s="101"/>
      <c r="X211" s="101"/>
      <c r="Y211" s="101"/>
      <c r="Z211" s="101"/>
      <c r="AA211" s="101"/>
      <c r="AB211" s="101"/>
      <c r="AC211" s="101"/>
      <c r="AD211" s="101"/>
      <c r="AE211" s="101"/>
    </row>
    <row r="212" spans="18:31" s="35" customFormat="1" ht="15" hidden="1" customHeight="1" x14ac:dyDescent="0.2">
      <c r="R212" s="46"/>
      <c r="S212" s="41"/>
      <c r="T212" s="101"/>
      <c r="U212" s="101"/>
      <c r="V212" s="101"/>
      <c r="W212" s="101"/>
      <c r="X212" s="101"/>
      <c r="Y212" s="101"/>
      <c r="Z212" s="101"/>
      <c r="AA212" s="101"/>
      <c r="AB212" s="101"/>
      <c r="AC212" s="101"/>
      <c r="AD212" s="101"/>
      <c r="AE212" s="101"/>
    </row>
    <row r="213" spans="18:31" s="35" customFormat="1" ht="15" hidden="1" customHeight="1" x14ac:dyDescent="0.2">
      <c r="R213" s="46"/>
      <c r="S213" s="41"/>
      <c r="T213" s="101"/>
      <c r="U213" s="101"/>
      <c r="V213" s="101"/>
      <c r="W213" s="101"/>
      <c r="X213" s="101"/>
      <c r="Y213" s="101"/>
      <c r="Z213" s="101"/>
      <c r="AA213" s="101"/>
      <c r="AB213" s="101"/>
      <c r="AC213" s="101"/>
      <c r="AD213" s="101"/>
      <c r="AE213" s="101"/>
    </row>
    <row r="214" spans="18:31" s="35" customFormat="1" ht="15" hidden="1" customHeight="1" x14ac:dyDescent="0.2">
      <c r="R214" s="46"/>
      <c r="S214" s="41"/>
      <c r="T214" s="101"/>
      <c r="U214" s="101"/>
      <c r="V214" s="101"/>
      <c r="W214" s="101"/>
      <c r="X214" s="101"/>
      <c r="Y214" s="101"/>
      <c r="Z214" s="101"/>
      <c r="AA214" s="101"/>
      <c r="AB214" s="101"/>
      <c r="AC214" s="101"/>
      <c r="AD214" s="101"/>
      <c r="AE214" s="101"/>
    </row>
    <row r="215" spans="18:31" s="35" customFormat="1" ht="15" hidden="1" customHeight="1" x14ac:dyDescent="0.2">
      <c r="R215" s="46"/>
      <c r="S215" s="41"/>
      <c r="T215" s="101"/>
      <c r="U215" s="101"/>
      <c r="V215" s="101"/>
      <c r="W215" s="101"/>
      <c r="X215" s="101"/>
      <c r="Y215" s="101"/>
      <c r="Z215" s="101"/>
      <c r="AA215" s="101"/>
      <c r="AB215" s="101"/>
      <c r="AC215" s="101"/>
      <c r="AD215" s="101"/>
      <c r="AE215" s="101"/>
    </row>
    <row r="216" spans="18:31" s="35" customFormat="1" ht="15" hidden="1" customHeight="1" x14ac:dyDescent="0.2">
      <c r="R216" s="46"/>
      <c r="S216" s="41"/>
      <c r="T216" s="101"/>
      <c r="U216" s="101"/>
      <c r="V216" s="101"/>
      <c r="W216" s="101"/>
      <c r="X216" s="101"/>
      <c r="Y216" s="101"/>
      <c r="Z216" s="101"/>
      <c r="AA216" s="101"/>
      <c r="AB216" s="101"/>
      <c r="AC216" s="101"/>
      <c r="AD216" s="101"/>
      <c r="AE216" s="101"/>
    </row>
    <row r="217" spans="18:31" s="35" customFormat="1" ht="15" hidden="1" customHeight="1" x14ac:dyDescent="0.2">
      <c r="R217" s="46"/>
      <c r="S217" s="41"/>
      <c r="T217" s="101"/>
      <c r="U217" s="101"/>
      <c r="V217" s="101"/>
      <c r="W217" s="101"/>
      <c r="X217" s="101"/>
      <c r="Y217" s="101"/>
      <c r="Z217" s="101"/>
      <c r="AA217" s="101"/>
      <c r="AB217" s="101"/>
      <c r="AC217" s="101"/>
      <c r="AD217" s="101"/>
      <c r="AE217" s="101"/>
    </row>
    <row r="218" spans="18:31" s="35" customFormat="1" ht="15" hidden="1" customHeight="1" x14ac:dyDescent="0.2">
      <c r="R218" s="46"/>
      <c r="S218" s="41"/>
      <c r="T218" s="101"/>
      <c r="U218" s="101"/>
      <c r="V218" s="101"/>
      <c r="W218" s="101"/>
      <c r="X218" s="101"/>
      <c r="Y218" s="101"/>
      <c r="Z218" s="101"/>
      <c r="AA218" s="101"/>
      <c r="AB218" s="101"/>
      <c r="AC218" s="101"/>
      <c r="AD218" s="101"/>
      <c r="AE218" s="101"/>
    </row>
    <row r="219" spans="18:31" s="35" customFormat="1" ht="15" hidden="1" customHeight="1" x14ac:dyDescent="0.2">
      <c r="R219" s="46"/>
      <c r="S219" s="41"/>
      <c r="T219" s="101"/>
      <c r="U219" s="101"/>
      <c r="V219" s="101"/>
      <c r="W219" s="101"/>
      <c r="X219" s="101"/>
      <c r="Y219" s="101"/>
      <c r="Z219" s="101"/>
      <c r="AA219" s="101"/>
      <c r="AB219" s="101"/>
      <c r="AC219" s="101"/>
      <c r="AD219" s="101"/>
      <c r="AE219" s="101"/>
    </row>
    <row r="220" spans="18:31" s="35" customFormat="1" ht="15" hidden="1" customHeight="1" x14ac:dyDescent="0.2">
      <c r="R220" s="46"/>
      <c r="S220" s="41"/>
      <c r="T220" s="101"/>
      <c r="U220" s="101"/>
      <c r="V220" s="101"/>
      <c r="W220" s="101"/>
      <c r="X220" s="101"/>
      <c r="Y220" s="101"/>
      <c r="Z220" s="101"/>
      <c r="AA220" s="101"/>
      <c r="AB220" s="101"/>
      <c r="AC220" s="101"/>
      <c r="AD220" s="101"/>
      <c r="AE220" s="101"/>
    </row>
    <row r="221" spans="18:31" s="35" customFormat="1" ht="15" hidden="1" customHeight="1" x14ac:dyDescent="0.2">
      <c r="R221" s="46"/>
      <c r="S221" s="41"/>
      <c r="T221" s="101"/>
      <c r="U221" s="101"/>
      <c r="V221" s="101"/>
      <c r="W221" s="101"/>
      <c r="X221" s="101"/>
      <c r="Y221" s="101"/>
      <c r="Z221" s="101"/>
      <c r="AA221" s="101"/>
      <c r="AB221" s="101"/>
      <c r="AC221" s="101"/>
      <c r="AD221" s="101"/>
      <c r="AE221" s="101"/>
    </row>
    <row r="222" spans="18:31" s="35" customFormat="1" ht="15" hidden="1" customHeight="1" x14ac:dyDescent="0.2">
      <c r="R222" s="46"/>
      <c r="S222" s="41"/>
      <c r="T222" s="101"/>
      <c r="U222" s="101"/>
      <c r="V222" s="101"/>
      <c r="W222" s="101"/>
      <c r="X222" s="101"/>
      <c r="Y222" s="101"/>
      <c r="Z222" s="101"/>
      <c r="AA222" s="101"/>
      <c r="AB222" s="101"/>
      <c r="AC222" s="101"/>
      <c r="AD222" s="101"/>
      <c r="AE222" s="101"/>
    </row>
    <row r="223" spans="18:31" s="35" customFormat="1" ht="15" hidden="1" customHeight="1" x14ac:dyDescent="0.2">
      <c r="R223" s="46"/>
      <c r="S223" s="41"/>
      <c r="T223" s="101"/>
      <c r="U223" s="101"/>
      <c r="V223" s="101"/>
      <c r="W223" s="101"/>
      <c r="X223" s="101"/>
      <c r="Y223" s="101"/>
      <c r="Z223" s="101"/>
      <c r="AA223" s="101"/>
      <c r="AB223" s="101"/>
      <c r="AC223" s="101"/>
      <c r="AD223" s="101"/>
      <c r="AE223" s="101"/>
    </row>
    <row r="224" spans="18:31" s="35" customFormat="1" ht="15" hidden="1" customHeight="1" x14ac:dyDescent="0.2">
      <c r="R224" s="46"/>
      <c r="S224" s="41"/>
      <c r="T224" s="101"/>
      <c r="U224" s="101"/>
      <c r="V224" s="101"/>
      <c r="W224" s="101"/>
      <c r="X224" s="101"/>
      <c r="Y224" s="101"/>
      <c r="Z224" s="101"/>
      <c r="AA224" s="101"/>
      <c r="AB224" s="101"/>
      <c r="AC224" s="101"/>
      <c r="AD224" s="101"/>
      <c r="AE224" s="101"/>
    </row>
    <row r="225" spans="18:31" s="35" customFormat="1" ht="15" hidden="1" customHeight="1" x14ac:dyDescent="0.2">
      <c r="R225" s="46"/>
      <c r="S225" s="41"/>
      <c r="T225" s="101"/>
      <c r="U225" s="101"/>
      <c r="V225" s="101"/>
      <c r="W225" s="101"/>
      <c r="X225" s="101"/>
      <c r="Y225" s="101"/>
      <c r="Z225" s="101"/>
      <c r="AA225" s="101"/>
      <c r="AB225" s="101"/>
      <c r="AC225" s="101"/>
      <c r="AD225" s="101"/>
      <c r="AE225" s="101"/>
    </row>
    <row r="226" spans="18:31" s="35" customFormat="1" ht="15" hidden="1" customHeight="1" x14ac:dyDescent="0.2">
      <c r="R226" s="46"/>
      <c r="S226" s="41"/>
      <c r="T226" s="101"/>
      <c r="U226" s="101"/>
      <c r="V226" s="101"/>
      <c r="W226" s="101"/>
      <c r="X226" s="101"/>
      <c r="Y226" s="101"/>
      <c r="Z226" s="101"/>
      <c r="AA226" s="101"/>
      <c r="AB226" s="101"/>
      <c r="AC226" s="101"/>
      <c r="AD226" s="101"/>
      <c r="AE226" s="101"/>
    </row>
    <row r="227" spans="18:31" s="35" customFormat="1" ht="15" hidden="1" customHeight="1" x14ac:dyDescent="0.2">
      <c r="R227" s="46"/>
      <c r="S227" s="41"/>
      <c r="T227" s="101"/>
      <c r="U227" s="101"/>
      <c r="V227" s="101"/>
      <c r="W227" s="101"/>
      <c r="X227" s="101"/>
      <c r="Y227" s="101"/>
      <c r="Z227" s="101"/>
      <c r="AA227" s="101"/>
      <c r="AB227" s="101"/>
      <c r="AC227" s="101"/>
      <c r="AD227" s="101"/>
      <c r="AE227" s="101"/>
    </row>
    <row r="228" spans="18:31" s="35" customFormat="1" ht="15" hidden="1" customHeight="1" x14ac:dyDescent="0.2">
      <c r="R228" s="46"/>
      <c r="S228" s="41"/>
      <c r="T228" s="101"/>
      <c r="U228" s="101"/>
      <c r="V228" s="101"/>
      <c r="W228" s="101"/>
      <c r="X228" s="101"/>
      <c r="Y228" s="101"/>
      <c r="Z228" s="101"/>
      <c r="AA228" s="101"/>
      <c r="AB228" s="101"/>
      <c r="AC228" s="101"/>
      <c r="AD228" s="101"/>
      <c r="AE228" s="101"/>
    </row>
    <row r="229" spans="18:31" s="35" customFormat="1" ht="15" hidden="1" customHeight="1" x14ac:dyDescent="0.2">
      <c r="R229" s="46"/>
      <c r="S229" s="41"/>
      <c r="T229" s="101"/>
      <c r="U229" s="101"/>
      <c r="V229" s="101"/>
      <c r="W229" s="101"/>
      <c r="X229" s="101"/>
      <c r="Y229" s="101"/>
      <c r="Z229" s="101"/>
      <c r="AA229" s="101"/>
      <c r="AB229" s="101"/>
      <c r="AC229" s="101"/>
      <c r="AD229" s="101"/>
      <c r="AE229" s="101"/>
    </row>
    <row r="230" spans="18:31" s="35" customFormat="1" ht="15" hidden="1" customHeight="1" x14ac:dyDescent="0.2">
      <c r="R230" s="46"/>
      <c r="S230" s="41"/>
      <c r="T230" s="101"/>
      <c r="U230" s="101"/>
      <c r="V230" s="101"/>
      <c r="W230" s="101"/>
      <c r="X230" s="101"/>
      <c r="Y230" s="101"/>
      <c r="Z230" s="101"/>
      <c r="AA230" s="101"/>
      <c r="AB230" s="101"/>
      <c r="AC230" s="101"/>
      <c r="AD230" s="101"/>
      <c r="AE230" s="101"/>
    </row>
    <row r="231" spans="18:31" s="35" customFormat="1" ht="15" hidden="1" customHeight="1" x14ac:dyDescent="0.2">
      <c r="R231" s="46"/>
      <c r="S231" s="41"/>
      <c r="T231" s="101"/>
      <c r="U231" s="101"/>
      <c r="V231" s="101"/>
      <c r="W231" s="101"/>
      <c r="X231" s="101"/>
      <c r="Y231" s="101"/>
      <c r="Z231" s="101"/>
      <c r="AA231" s="101"/>
      <c r="AB231" s="101"/>
      <c r="AC231" s="101"/>
      <c r="AD231" s="101"/>
      <c r="AE231" s="101"/>
    </row>
    <row r="232" spans="18:31" s="35" customFormat="1" ht="15" hidden="1" customHeight="1" x14ac:dyDescent="0.2">
      <c r="R232" s="46"/>
      <c r="S232" s="41"/>
      <c r="T232" s="101"/>
      <c r="U232" s="101"/>
      <c r="V232" s="101"/>
      <c r="W232" s="101"/>
      <c r="X232" s="101"/>
      <c r="Y232" s="101"/>
      <c r="Z232" s="101"/>
      <c r="AA232" s="101"/>
      <c r="AB232" s="101"/>
      <c r="AC232" s="101"/>
      <c r="AD232" s="101"/>
      <c r="AE232" s="101"/>
    </row>
    <row r="233" spans="18:31" s="35" customFormat="1" ht="15" hidden="1" customHeight="1" x14ac:dyDescent="0.2">
      <c r="R233" s="46"/>
      <c r="S233" s="41"/>
      <c r="T233" s="101"/>
      <c r="U233" s="101"/>
      <c r="V233" s="101"/>
      <c r="W233" s="101"/>
      <c r="X233" s="101"/>
      <c r="Y233" s="101"/>
      <c r="Z233" s="101"/>
      <c r="AA233" s="101"/>
      <c r="AB233" s="101"/>
      <c r="AC233" s="101"/>
      <c r="AD233" s="101"/>
      <c r="AE233" s="101"/>
    </row>
    <row r="234" spans="18:31" s="35" customFormat="1" ht="15" hidden="1" customHeight="1" x14ac:dyDescent="0.2">
      <c r="R234" s="46"/>
      <c r="S234" s="41"/>
      <c r="T234" s="101"/>
      <c r="U234" s="101"/>
      <c r="V234" s="101"/>
      <c r="W234" s="101"/>
      <c r="X234" s="101"/>
      <c r="Y234" s="101"/>
      <c r="Z234" s="101"/>
      <c r="AA234" s="101"/>
      <c r="AB234" s="101"/>
      <c r="AC234" s="101"/>
      <c r="AD234" s="101"/>
      <c r="AE234" s="101"/>
    </row>
    <row r="235" spans="18:31" s="35" customFormat="1" ht="15" hidden="1" customHeight="1" x14ac:dyDescent="0.2">
      <c r="R235" s="46"/>
      <c r="S235" s="41"/>
      <c r="T235" s="101"/>
      <c r="U235" s="101"/>
      <c r="V235" s="101"/>
      <c r="W235" s="101"/>
      <c r="X235" s="101"/>
      <c r="Y235" s="101"/>
      <c r="Z235" s="101"/>
      <c r="AA235" s="101"/>
      <c r="AB235" s="101"/>
      <c r="AC235" s="101"/>
      <c r="AD235" s="101"/>
      <c r="AE235" s="101"/>
    </row>
    <row r="236" spans="18:31" s="35" customFormat="1" ht="15" hidden="1" customHeight="1" x14ac:dyDescent="0.2">
      <c r="R236" s="46"/>
      <c r="S236" s="41"/>
      <c r="T236" s="101"/>
      <c r="U236" s="101"/>
      <c r="V236" s="101"/>
      <c r="W236" s="101"/>
      <c r="X236" s="101"/>
      <c r="Y236" s="101"/>
      <c r="Z236" s="101"/>
      <c r="AA236" s="101"/>
      <c r="AB236" s="101"/>
      <c r="AC236" s="101"/>
      <c r="AD236" s="101"/>
      <c r="AE236" s="101"/>
    </row>
    <row r="237" spans="18:31" s="35" customFormat="1" ht="15" hidden="1" customHeight="1" x14ac:dyDescent="0.2">
      <c r="R237" s="46"/>
      <c r="S237" s="41"/>
      <c r="T237" s="101"/>
      <c r="U237" s="101"/>
      <c r="V237" s="101"/>
      <c r="W237" s="101"/>
      <c r="X237" s="101"/>
      <c r="Y237" s="101"/>
      <c r="Z237" s="101"/>
      <c r="AA237" s="101"/>
      <c r="AB237" s="101"/>
      <c r="AC237" s="101"/>
      <c r="AD237" s="101"/>
      <c r="AE237" s="101"/>
    </row>
    <row r="238" spans="18:31" s="35" customFormat="1" ht="15" hidden="1" customHeight="1" x14ac:dyDescent="0.2">
      <c r="R238" s="46"/>
      <c r="S238" s="41"/>
      <c r="T238" s="101"/>
      <c r="U238" s="101"/>
      <c r="V238" s="101"/>
      <c r="W238" s="101"/>
      <c r="X238" s="101"/>
      <c r="Y238" s="101"/>
      <c r="Z238" s="101"/>
      <c r="AA238" s="101"/>
      <c r="AB238" s="101"/>
      <c r="AC238" s="101"/>
      <c r="AD238" s="101"/>
      <c r="AE238" s="101"/>
    </row>
    <row r="239" spans="18:31" s="35" customFormat="1" ht="15" hidden="1" customHeight="1" x14ac:dyDescent="0.2">
      <c r="R239" s="46"/>
      <c r="S239" s="41"/>
      <c r="T239" s="101"/>
      <c r="U239" s="101"/>
      <c r="V239" s="101"/>
      <c r="W239" s="101"/>
      <c r="X239" s="101"/>
      <c r="Y239" s="101"/>
      <c r="Z239" s="101"/>
      <c r="AA239" s="101"/>
      <c r="AB239" s="101"/>
      <c r="AC239" s="101"/>
      <c r="AD239" s="101"/>
      <c r="AE239" s="101"/>
    </row>
    <row r="240" spans="18:31" s="35" customFormat="1" ht="15" hidden="1" customHeight="1" x14ac:dyDescent="0.2">
      <c r="R240" s="46"/>
      <c r="S240" s="41"/>
      <c r="T240" s="101"/>
      <c r="U240" s="101"/>
      <c r="V240" s="101"/>
      <c r="W240" s="101"/>
      <c r="X240" s="101"/>
      <c r="Y240" s="101"/>
      <c r="Z240" s="101"/>
      <c r="AA240" s="101"/>
      <c r="AB240" s="101"/>
      <c r="AC240" s="101"/>
      <c r="AD240" s="101"/>
      <c r="AE240" s="101"/>
    </row>
    <row r="241" spans="18:31" s="35" customFormat="1" ht="15" hidden="1" customHeight="1" x14ac:dyDescent="0.2">
      <c r="R241" s="46"/>
      <c r="S241" s="41"/>
      <c r="T241" s="101"/>
      <c r="U241" s="101"/>
      <c r="V241" s="101"/>
      <c r="W241" s="101"/>
      <c r="X241" s="101"/>
      <c r="Y241" s="101"/>
      <c r="Z241" s="101"/>
      <c r="AA241" s="101"/>
      <c r="AB241" s="101"/>
      <c r="AC241" s="101"/>
      <c r="AD241" s="101"/>
      <c r="AE241" s="101"/>
    </row>
    <row r="242" spans="18:31" s="35" customFormat="1" ht="15" hidden="1" customHeight="1" x14ac:dyDescent="0.2">
      <c r="R242" s="46"/>
      <c r="S242" s="41"/>
      <c r="T242" s="101"/>
      <c r="U242" s="101"/>
      <c r="V242" s="101"/>
      <c r="W242" s="101"/>
      <c r="X242" s="101"/>
      <c r="Y242" s="101"/>
      <c r="Z242" s="101"/>
      <c r="AA242" s="101"/>
      <c r="AB242" s="101"/>
      <c r="AC242" s="101"/>
      <c r="AD242" s="101"/>
      <c r="AE242" s="101"/>
    </row>
    <row r="243" spans="18:31" s="35" customFormat="1" ht="15" hidden="1" customHeight="1" x14ac:dyDescent="0.2">
      <c r="R243" s="46"/>
      <c r="S243" s="41"/>
      <c r="T243" s="101"/>
      <c r="U243" s="101"/>
      <c r="V243" s="101"/>
      <c r="W243" s="101"/>
      <c r="X243" s="101"/>
      <c r="Y243" s="101"/>
      <c r="Z243" s="101"/>
      <c r="AA243" s="101"/>
      <c r="AB243" s="101"/>
      <c r="AC243" s="101"/>
      <c r="AD243" s="101"/>
      <c r="AE243" s="101"/>
    </row>
    <row r="244" spans="18:31" s="35" customFormat="1" ht="15" hidden="1" customHeight="1" x14ac:dyDescent="0.2">
      <c r="R244" s="46"/>
      <c r="S244" s="41"/>
      <c r="T244" s="101"/>
      <c r="U244" s="101"/>
      <c r="V244" s="101"/>
      <c r="W244" s="101"/>
      <c r="X244" s="101"/>
      <c r="Y244" s="101"/>
      <c r="Z244" s="101"/>
      <c r="AA244" s="101"/>
      <c r="AB244" s="101"/>
      <c r="AC244" s="101"/>
      <c r="AD244" s="101"/>
      <c r="AE244" s="101"/>
    </row>
    <row r="245" spans="18:31" s="35" customFormat="1" ht="14.25" hidden="1" customHeight="1" x14ac:dyDescent="0.2"/>
    <row r="246" spans="18:31" s="35" customFormat="1" ht="14.25" hidden="1" customHeight="1" x14ac:dyDescent="0.2"/>
    <row r="247" spans="18:31" s="35" customFormat="1" ht="14.25" hidden="1" customHeight="1" x14ac:dyDescent="0.2"/>
    <row r="248" spans="18:31" s="35" customFormat="1" ht="14.25" hidden="1" customHeight="1" x14ac:dyDescent="0.2"/>
    <row r="249" spans="18:31" s="35" customFormat="1" ht="14.25" hidden="1" customHeight="1" x14ac:dyDescent="0.2"/>
    <row r="250" spans="18:31" s="35" customFormat="1" ht="14.25" hidden="1" customHeight="1" x14ac:dyDescent="0.2"/>
    <row r="251" spans="18:31" s="35" customFormat="1" ht="14.25" hidden="1" customHeight="1" x14ac:dyDescent="0.2"/>
    <row r="252" spans="18:31" s="35" customFormat="1" ht="14.25" hidden="1" customHeight="1" x14ac:dyDescent="0.2"/>
    <row r="253" spans="18:31" s="35" customFormat="1" ht="14.25" hidden="1" customHeight="1" x14ac:dyDescent="0.2"/>
    <row r="254" spans="18:31" s="35" customFormat="1" ht="14.25" hidden="1" customHeight="1" x14ac:dyDescent="0.2"/>
    <row r="255" spans="18:31" s="35" customFormat="1" ht="14.25" hidden="1" customHeight="1" x14ac:dyDescent="0.2"/>
    <row r="256" spans="18:31" s="35" customFormat="1" ht="14.25" hidden="1" customHeight="1" x14ac:dyDescent="0.2"/>
    <row r="257" s="35" customFormat="1" ht="14.25" hidden="1" customHeight="1" x14ac:dyDescent="0.2"/>
    <row r="258" s="35" customFormat="1" ht="14.25" hidden="1" customHeight="1" x14ac:dyDescent="0.2"/>
    <row r="259" s="35" customFormat="1" ht="14.25" hidden="1" customHeight="1" x14ac:dyDescent="0.2"/>
    <row r="260" s="35" customFormat="1" ht="14.25" hidden="1" customHeight="1" x14ac:dyDescent="0.2"/>
    <row r="261" s="35" customFormat="1" ht="14.25" hidden="1" customHeight="1" x14ac:dyDescent="0.2"/>
    <row r="262" s="35" customFormat="1" ht="14.25" hidden="1" customHeight="1" x14ac:dyDescent="0.2"/>
    <row r="263" s="35" customFormat="1" ht="14.25" hidden="1" customHeight="1" x14ac:dyDescent="0.2"/>
    <row r="264" s="35" customFormat="1" ht="14.25" hidden="1" customHeight="1" x14ac:dyDescent="0.2"/>
    <row r="265" s="35" customFormat="1" ht="14.25" hidden="1" customHeight="1" x14ac:dyDescent="0.2"/>
    <row r="266" s="35" customFormat="1" ht="14.25" hidden="1" customHeight="1" x14ac:dyDescent="0.2"/>
    <row r="267" s="35" customFormat="1" ht="14.25" hidden="1" customHeight="1" x14ac:dyDescent="0.2"/>
    <row r="268" s="35" customFormat="1" ht="14.25" hidden="1" customHeight="1" x14ac:dyDescent="0.2"/>
    <row r="269" s="35" customFormat="1" ht="14.25" hidden="1" customHeight="1" x14ac:dyDescent="0.2"/>
    <row r="270" s="35" customFormat="1" ht="14.25" hidden="1" customHeight="1" x14ac:dyDescent="0.2"/>
    <row r="271" s="35" customFormat="1" ht="14.25" hidden="1" customHeight="1" x14ac:dyDescent="0.2"/>
    <row r="272" s="35" customFormat="1" ht="14.25" hidden="1" customHeight="1" x14ac:dyDescent="0.2"/>
    <row r="273" s="35" customFormat="1" ht="14.25" hidden="1" customHeight="1" x14ac:dyDescent="0.2"/>
    <row r="274" s="97" customFormat="1" ht="14.25" hidden="1" customHeight="1" x14ac:dyDescent="0.2"/>
    <row r="275" s="97" customFormat="1" ht="14.25" hidden="1" customHeight="1" x14ac:dyDescent="0.2"/>
  </sheetData>
  <sheetProtection password="DFDE" sheet="1" objects="1" scenarios="1" selectLockedCells="1"/>
  <dataValidations count="3">
    <dataValidation type="list" allowBlank="1" showInputMessage="1" showErrorMessage="1" sqref="M6">
      <formula1>$T$120:$T$131</formula1>
    </dataValidation>
    <dataValidation type="list" allowBlank="1" showInputMessage="1" showErrorMessage="1" sqref="F6">
      <formula1>$R$119:$R$120</formula1>
    </dataValidation>
    <dataValidation type="list" allowBlank="1" showInputMessage="1" showErrorMessage="1" sqref="U65 D5 U139 U199">
      <formula1>$U$119:$U$120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FFFF00"/>
  </sheetPr>
  <dimension ref="A1:AE484"/>
  <sheetViews>
    <sheetView workbookViewId="0">
      <selection activeCell="U115" sqref="U115:U129"/>
    </sheetView>
  </sheetViews>
  <sheetFormatPr defaultRowHeight="14.25" x14ac:dyDescent="0.2"/>
  <cols>
    <col min="1" max="1" width="15" style="4" customWidth="1"/>
    <col min="2" max="3" width="12.5703125" style="4" customWidth="1"/>
    <col min="4" max="4" width="12" style="4" bestFit="1" customWidth="1"/>
    <col min="5" max="5" width="8.140625" style="4" customWidth="1"/>
    <col min="6" max="6" width="12.85546875" style="4" customWidth="1"/>
    <col min="7" max="8" width="10.7109375" style="4" bestFit="1" customWidth="1"/>
    <col min="9" max="9" width="15.28515625" style="4" customWidth="1"/>
    <col min="10" max="10" width="10.85546875" style="4" customWidth="1"/>
    <col min="11" max="11" width="9.85546875" style="4" bestFit="1" customWidth="1"/>
    <col min="12" max="13" width="10.140625" style="4" bestFit="1" customWidth="1"/>
    <col min="14" max="14" width="10" style="4" bestFit="1" customWidth="1"/>
    <col min="15" max="15" width="18.42578125" style="97" hidden="1" customWidth="1"/>
    <col min="16" max="16" width="0" style="97" hidden="1" customWidth="1"/>
    <col min="17" max="17" width="9.28515625" style="97" hidden="1" customWidth="1"/>
    <col min="18" max="18" width="9" style="97" hidden="1" customWidth="1"/>
    <col min="19" max="31" width="12.140625" style="97" hidden="1" customWidth="1"/>
    <col min="32" max="16384" width="9.140625" style="4"/>
  </cols>
  <sheetData>
    <row r="1" spans="1:31" ht="15" customHeight="1" x14ac:dyDescent="0.2">
      <c r="A1" s="368" t="s">
        <v>31</v>
      </c>
      <c r="B1" s="369"/>
      <c r="C1" s="369"/>
      <c r="D1" s="369"/>
      <c r="E1" s="369"/>
      <c r="F1" s="369"/>
      <c r="G1" s="369"/>
      <c r="H1" s="369"/>
      <c r="I1" s="369"/>
      <c r="J1" s="369"/>
      <c r="K1" s="369"/>
      <c r="L1" s="369"/>
      <c r="M1" s="369"/>
      <c r="N1" s="370"/>
    </row>
    <row r="2" spans="1:31" ht="14.25" customHeight="1" x14ac:dyDescent="0.2">
      <c r="A2" s="371"/>
      <c r="B2" s="372"/>
      <c r="C2" s="372"/>
      <c r="D2" s="372"/>
      <c r="E2" s="372"/>
      <c r="F2" s="372"/>
      <c r="G2" s="372"/>
      <c r="H2" s="372"/>
      <c r="I2" s="372"/>
      <c r="J2" s="372"/>
      <c r="K2" s="372"/>
      <c r="L2" s="372"/>
      <c r="M2" s="372"/>
      <c r="N2" s="373"/>
    </row>
    <row r="3" spans="1:31" ht="14.25" customHeight="1" x14ac:dyDescent="0.2">
      <c r="A3" s="374" t="s">
        <v>26</v>
      </c>
      <c r="B3" s="375"/>
      <c r="C3" s="375"/>
      <c r="D3" s="375"/>
      <c r="E3" s="375"/>
      <c r="F3" s="375"/>
      <c r="G3" s="375"/>
      <c r="H3" s="375"/>
      <c r="I3" s="375"/>
      <c r="J3" s="375"/>
      <c r="K3" s="375"/>
      <c r="L3" s="375"/>
      <c r="M3" s="375"/>
      <c r="N3" s="376"/>
    </row>
    <row r="4" spans="1:31" ht="15" customHeight="1" thickBot="1" x14ac:dyDescent="0.25">
      <c r="A4" s="377"/>
      <c r="B4" s="378"/>
      <c r="C4" s="378"/>
      <c r="D4" s="378"/>
      <c r="E4" s="378"/>
      <c r="F4" s="378"/>
      <c r="G4" s="378"/>
      <c r="H4" s="378"/>
      <c r="I4" s="378"/>
      <c r="J4" s="378"/>
      <c r="K4" s="378"/>
      <c r="L4" s="378"/>
      <c r="M4" s="378"/>
      <c r="N4" s="379"/>
    </row>
    <row r="5" spans="1:31" ht="36" customHeight="1" thickBot="1" x14ac:dyDescent="0.25">
      <c r="A5" s="380" t="s">
        <v>27</v>
      </c>
      <c r="B5" s="381"/>
      <c r="C5" s="382"/>
      <c r="D5" s="83">
        <f>'COPY TABLE'!C7</f>
        <v>10</v>
      </c>
      <c r="E5" s="56" t="s">
        <v>14</v>
      </c>
      <c r="F5" s="28">
        <v>2011</v>
      </c>
      <c r="G5" s="383" t="s">
        <v>21</v>
      </c>
      <c r="H5" s="383"/>
      <c r="I5" s="383"/>
      <c r="J5" s="84">
        <f>'COPY TABLE'!C8</f>
        <v>8</v>
      </c>
      <c r="K5" s="29"/>
      <c r="L5" s="30"/>
      <c r="M5" s="31" t="s">
        <v>23</v>
      </c>
      <c r="N5" s="32"/>
    </row>
    <row r="6" spans="1:31" ht="36" customHeight="1" thickBot="1" x14ac:dyDescent="0.25">
      <c r="A6" s="384" t="s">
        <v>28</v>
      </c>
      <c r="B6" s="385"/>
      <c r="C6" s="385"/>
      <c r="D6" s="385"/>
      <c r="E6" s="385"/>
      <c r="F6" s="85" t="str">
        <f>'COPY TABLE'!C9</f>
        <v>YES</v>
      </c>
      <c r="G6" s="386" t="s">
        <v>22</v>
      </c>
      <c r="H6" s="386"/>
      <c r="I6" s="387"/>
      <c r="J6" s="86">
        <f>'COPY TABLE'!C10</f>
        <v>8.6</v>
      </c>
      <c r="K6" s="388" t="s">
        <v>17</v>
      </c>
      <c r="L6" s="389"/>
      <c r="M6" s="87" t="str">
        <f>'COPY TABLE'!C11</f>
        <v>DEC</v>
      </c>
      <c r="N6" s="33">
        <f>F5</f>
        <v>2011</v>
      </c>
    </row>
    <row r="7" spans="1:31" s="5" customFormat="1" ht="20.100000000000001" customHeight="1" x14ac:dyDescent="0.25">
      <c r="A7" s="20"/>
      <c r="B7" s="21"/>
      <c r="C7" s="22" t="s">
        <v>29</v>
      </c>
      <c r="D7" s="21"/>
      <c r="E7" s="21"/>
      <c r="F7" s="21"/>
      <c r="G7" s="21"/>
      <c r="H7" s="21"/>
      <c r="I7" s="21"/>
      <c r="J7" s="21"/>
      <c r="K7" s="6"/>
      <c r="L7" s="6"/>
      <c r="M7" s="6"/>
      <c r="N7" s="6"/>
      <c r="O7" s="255"/>
      <c r="P7" s="255"/>
      <c r="Q7" s="255"/>
      <c r="R7" s="255"/>
      <c r="S7" s="255"/>
      <c r="T7" s="255"/>
      <c r="U7" s="255"/>
      <c r="V7" s="255"/>
      <c r="W7" s="255"/>
      <c r="X7" s="255"/>
      <c r="Y7" s="255"/>
      <c r="Z7" s="255"/>
      <c r="AA7" s="255"/>
      <c r="AB7" s="255"/>
      <c r="AC7" s="255"/>
      <c r="AD7" s="255"/>
      <c r="AE7" s="255"/>
    </row>
    <row r="8" spans="1:31" s="5" customFormat="1" ht="20.100000000000001" customHeight="1" x14ac:dyDescent="0.25">
      <c r="A8" s="20"/>
      <c r="B8" s="23" t="s">
        <v>20</v>
      </c>
      <c r="C8" s="24"/>
      <c r="D8" s="24"/>
      <c r="E8" s="24"/>
      <c r="F8" s="24"/>
      <c r="G8" s="24"/>
      <c r="H8" s="20"/>
      <c r="I8" s="20"/>
      <c r="J8" s="20"/>
      <c r="O8" s="255"/>
      <c r="P8" s="255"/>
      <c r="Q8" s="255"/>
      <c r="R8" s="255"/>
      <c r="S8" s="255"/>
      <c r="T8" s="255"/>
      <c r="U8" s="255"/>
      <c r="V8" s="255"/>
      <c r="W8" s="255"/>
      <c r="X8" s="255"/>
      <c r="Y8" s="255"/>
      <c r="Z8" s="255"/>
      <c r="AA8" s="255"/>
      <c r="AB8" s="255"/>
      <c r="AC8" s="255"/>
      <c r="AD8" s="255"/>
      <c r="AE8" s="255"/>
    </row>
    <row r="9" spans="1:31" s="5" customFormat="1" ht="20.100000000000001" customHeight="1" x14ac:dyDescent="0.25">
      <c r="A9" s="8">
        <f>D5</f>
        <v>10</v>
      </c>
      <c r="B9" s="23" t="s">
        <v>24</v>
      </c>
      <c r="C9" s="25" t="s">
        <v>30</v>
      </c>
      <c r="D9" s="24"/>
      <c r="E9" s="24"/>
      <c r="F9" s="24"/>
      <c r="G9" s="20"/>
      <c r="H9" s="20"/>
      <c r="I9" s="20"/>
      <c r="J9" s="25"/>
      <c r="K9" s="7"/>
      <c r="L9" s="7"/>
      <c r="M9" s="7"/>
      <c r="N9" s="7"/>
      <c r="O9" s="255"/>
      <c r="P9" s="255"/>
      <c r="Q9" s="255"/>
      <c r="R9" s="255"/>
      <c r="S9" s="255"/>
      <c r="T9" s="255"/>
      <c r="U9" s="255"/>
      <c r="V9" s="255"/>
      <c r="W9" s="255"/>
      <c r="X9" s="255"/>
      <c r="Y9" s="255"/>
      <c r="Z9" s="255"/>
      <c r="AA9" s="255"/>
      <c r="AB9" s="255"/>
      <c r="AC9" s="255"/>
      <c r="AD9" s="255"/>
      <c r="AE9" s="255"/>
    </row>
    <row r="10" spans="1:31" s="5" customFormat="1" ht="20.100000000000001" customHeight="1" x14ac:dyDescent="0.25">
      <c r="A10" s="26"/>
      <c r="B10" s="20"/>
      <c r="C10" s="25" t="s">
        <v>18</v>
      </c>
      <c r="D10" s="27"/>
      <c r="E10" s="10">
        <f>F5</f>
        <v>2011</v>
      </c>
      <c r="F10" s="25" t="s">
        <v>19</v>
      </c>
      <c r="G10" s="27"/>
      <c r="H10" s="27"/>
      <c r="I10" s="27"/>
      <c r="J10" s="27"/>
      <c r="K10" s="9"/>
      <c r="L10" s="9"/>
      <c r="M10" s="9"/>
      <c r="N10" s="9"/>
      <c r="O10" s="255"/>
      <c r="P10" s="255"/>
      <c r="Q10" s="255"/>
      <c r="R10" s="255"/>
      <c r="S10" s="255"/>
      <c r="T10" s="255"/>
      <c r="U10" s="255"/>
      <c r="V10" s="255"/>
      <c r="W10" s="255"/>
      <c r="X10" s="255"/>
      <c r="Y10" s="255"/>
      <c r="Z10" s="255"/>
      <c r="AA10" s="255"/>
      <c r="AB10" s="255"/>
      <c r="AC10" s="255"/>
      <c r="AD10" s="255"/>
      <c r="AE10" s="255"/>
    </row>
    <row r="11" spans="1:31" ht="32.25" customHeight="1" x14ac:dyDescent="0.25">
      <c r="A11" s="17" t="s">
        <v>25</v>
      </c>
      <c r="B11" s="18" t="s">
        <v>1</v>
      </c>
      <c r="C11" s="19" t="s">
        <v>2</v>
      </c>
      <c r="D11" s="19" t="s">
        <v>3</v>
      </c>
      <c r="E11" s="19" t="s">
        <v>4</v>
      </c>
      <c r="F11" s="19" t="s">
        <v>5</v>
      </c>
      <c r="G11" s="19" t="s">
        <v>6</v>
      </c>
      <c r="H11" s="19" t="s">
        <v>7</v>
      </c>
      <c r="I11" s="19" t="s">
        <v>8</v>
      </c>
      <c r="J11" s="19" t="s">
        <v>9</v>
      </c>
      <c r="K11" s="19" t="s">
        <v>10</v>
      </c>
      <c r="L11" s="19" t="s">
        <v>11</v>
      </c>
      <c r="M11" s="19" t="s">
        <v>12</v>
      </c>
      <c r="N11" s="19" t="s">
        <v>13</v>
      </c>
      <c r="O11" s="256"/>
    </row>
    <row r="12" spans="1:31" ht="15" hidden="1" x14ac:dyDescent="0.2">
      <c r="A12" s="11"/>
      <c r="B12" s="11"/>
      <c r="C12" s="11">
        <v>1</v>
      </c>
      <c r="D12" s="11">
        <v>2</v>
      </c>
      <c r="E12" s="11">
        <v>3</v>
      </c>
      <c r="F12" s="11">
        <v>4</v>
      </c>
      <c r="G12" s="11">
        <v>5</v>
      </c>
      <c r="H12" s="11">
        <v>6</v>
      </c>
      <c r="I12" s="11">
        <v>7</v>
      </c>
      <c r="J12" s="11">
        <v>8</v>
      </c>
      <c r="K12" s="11">
        <v>9</v>
      </c>
      <c r="L12" s="11">
        <v>10</v>
      </c>
      <c r="M12" s="11">
        <v>11</v>
      </c>
      <c r="N12" s="11">
        <v>12</v>
      </c>
      <c r="O12" s="256"/>
    </row>
    <row r="13" spans="1:31" ht="15.75" x14ac:dyDescent="0.25">
      <c r="A13" s="14">
        <v>29992</v>
      </c>
      <c r="B13" s="15">
        <f>VLOOKUP(A13,$L$66:$N$104,$L$64,0)</f>
        <v>13614</v>
      </c>
      <c r="C13" s="16">
        <f t="shared" ref="C13:N34" si="0">ROUND(T66,0)</f>
        <v>13712</v>
      </c>
      <c r="D13" s="16">
        <f t="shared" si="0"/>
        <v>13810</v>
      </c>
      <c r="E13" s="16">
        <f t="shared" si="0"/>
        <v>13907</v>
      </c>
      <c r="F13" s="16">
        <f t="shared" si="0"/>
        <v>14007</v>
      </c>
      <c r="G13" s="16">
        <f t="shared" si="0"/>
        <v>14107</v>
      </c>
      <c r="H13" s="16">
        <f t="shared" si="0"/>
        <v>14207</v>
      </c>
      <c r="I13" s="16">
        <f t="shared" si="0"/>
        <v>14308</v>
      </c>
      <c r="J13" s="16">
        <f t="shared" si="0"/>
        <v>14410</v>
      </c>
      <c r="K13" s="16">
        <f t="shared" si="0"/>
        <v>14512</v>
      </c>
      <c r="L13" s="16">
        <f t="shared" si="0"/>
        <v>14616</v>
      </c>
      <c r="M13" s="16">
        <f t="shared" si="0"/>
        <v>14720</v>
      </c>
      <c r="N13" s="16">
        <f t="shared" si="0"/>
        <v>14831</v>
      </c>
      <c r="O13" s="96"/>
      <c r="Q13" s="257"/>
    </row>
    <row r="14" spans="1:31" ht="15.75" x14ac:dyDescent="0.25">
      <c r="A14" s="14">
        <v>30326</v>
      </c>
      <c r="B14" s="15">
        <f t="shared" ref="B14:B42" si="1">VLOOKUP(A14,$L$66:$N$104,$L$64,0)</f>
        <v>12120</v>
      </c>
      <c r="C14" s="16">
        <f t="shared" si="0"/>
        <v>12208</v>
      </c>
      <c r="D14" s="16">
        <f t="shared" si="0"/>
        <v>12296</v>
      </c>
      <c r="E14" s="16">
        <f t="shared" si="0"/>
        <v>12384</v>
      </c>
      <c r="F14" s="16">
        <f t="shared" si="0"/>
        <v>12473</v>
      </c>
      <c r="G14" s="16">
        <f t="shared" si="0"/>
        <v>12563</v>
      </c>
      <c r="H14" s="16">
        <f t="shared" si="0"/>
        <v>12652</v>
      </c>
      <c r="I14" s="16">
        <f t="shared" si="0"/>
        <v>12744</v>
      </c>
      <c r="J14" s="16">
        <f t="shared" si="0"/>
        <v>12835</v>
      </c>
      <c r="K14" s="16">
        <f t="shared" si="0"/>
        <v>12927</v>
      </c>
      <c r="L14" s="16">
        <f t="shared" si="0"/>
        <v>13020</v>
      </c>
      <c r="M14" s="16">
        <f t="shared" si="0"/>
        <v>13113</v>
      </c>
      <c r="N14" s="16">
        <f t="shared" si="0"/>
        <v>13213</v>
      </c>
      <c r="O14" s="96"/>
    </row>
    <row r="15" spans="1:31" ht="15.75" x14ac:dyDescent="0.25">
      <c r="A15" s="14">
        <v>30691</v>
      </c>
      <c r="B15" s="15">
        <f t="shared" si="1"/>
        <v>10778</v>
      </c>
      <c r="C15" s="16">
        <f t="shared" si="0"/>
        <v>10857</v>
      </c>
      <c r="D15" s="16">
        <f t="shared" si="0"/>
        <v>10936</v>
      </c>
      <c r="E15" s="16">
        <f t="shared" si="0"/>
        <v>11015</v>
      </c>
      <c r="F15" s="16">
        <f t="shared" si="0"/>
        <v>11095</v>
      </c>
      <c r="G15" s="16">
        <f t="shared" si="0"/>
        <v>11176</v>
      </c>
      <c r="H15" s="16">
        <f t="shared" si="0"/>
        <v>11256</v>
      </c>
      <c r="I15" s="16">
        <f t="shared" si="0"/>
        <v>11338</v>
      </c>
      <c r="J15" s="16">
        <f t="shared" si="0"/>
        <v>11420</v>
      </c>
      <c r="K15" s="16">
        <f t="shared" si="0"/>
        <v>11502</v>
      </c>
      <c r="L15" s="16">
        <f t="shared" si="0"/>
        <v>11586</v>
      </c>
      <c r="M15" s="16">
        <f t="shared" si="0"/>
        <v>11670</v>
      </c>
      <c r="N15" s="16">
        <f t="shared" si="0"/>
        <v>11759</v>
      </c>
      <c r="O15" s="96"/>
    </row>
    <row r="16" spans="1:31" ht="15.75" x14ac:dyDescent="0.25">
      <c r="A16" s="14">
        <v>31057</v>
      </c>
      <c r="B16" s="15">
        <f t="shared" si="1"/>
        <v>9564</v>
      </c>
      <c r="C16" s="16">
        <f t="shared" si="0"/>
        <v>9635</v>
      </c>
      <c r="D16" s="16">
        <f t="shared" si="0"/>
        <v>9706</v>
      </c>
      <c r="E16" s="16">
        <f t="shared" si="0"/>
        <v>9776</v>
      </c>
      <c r="F16" s="16">
        <f t="shared" si="0"/>
        <v>9849</v>
      </c>
      <c r="G16" s="16">
        <f t="shared" si="0"/>
        <v>9921</v>
      </c>
      <c r="H16" s="16">
        <f t="shared" si="0"/>
        <v>9993</v>
      </c>
      <c r="I16" s="16">
        <f t="shared" si="0"/>
        <v>10067</v>
      </c>
      <c r="J16" s="16">
        <f t="shared" si="0"/>
        <v>10140</v>
      </c>
      <c r="K16" s="16">
        <f t="shared" si="0"/>
        <v>10214</v>
      </c>
      <c r="L16" s="16">
        <f t="shared" si="0"/>
        <v>10289</v>
      </c>
      <c r="M16" s="16">
        <f t="shared" si="0"/>
        <v>10364</v>
      </c>
      <c r="N16" s="16">
        <f t="shared" si="0"/>
        <v>10445</v>
      </c>
      <c r="O16" s="96"/>
    </row>
    <row r="17" spans="1:15" ht="15.75" x14ac:dyDescent="0.25">
      <c r="A17" s="14">
        <v>31422</v>
      </c>
      <c r="B17" s="15">
        <f t="shared" si="1"/>
        <v>8483</v>
      </c>
      <c r="C17" s="16">
        <f t="shared" si="0"/>
        <v>8547</v>
      </c>
      <c r="D17" s="16">
        <f t="shared" si="0"/>
        <v>8610</v>
      </c>
      <c r="E17" s="16">
        <f t="shared" si="0"/>
        <v>8674</v>
      </c>
      <c r="F17" s="16">
        <f t="shared" si="0"/>
        <v>8739</v>
      </c>
      <c r="G17" s="16">
        <f t="shared" si="0"/>
        <v>8803</v>
      </c>
      <c r="H17" s="16">
        <f t="shared" si="0"/>
        <v>8868</v>
      </c>
      <c r="I17" s="16">
        <f t="shared" si="0"/>
        <v>8935</v>
      </c>
      <c r="J17" s="16">
        <f t="shared" si="0"/>
        <v>9001</v>
      </c>
      <c r="K17" s="16">
        <f t="shared" si="0"/>
        <v>9067</v>
      </c>
      <c r="L17" s="16">
        <f t="shared" si="0"/>
        <v>9134</v>
      </c>
      <c r="M17" s="16">
        <f t="shared" si="0"/>
        <v>9202</v>
      </c>
      <c r="N17" s="16">
        <f t="shared" si="0"/>
        <v>9274</v>
      </c>
      <c r="O17" s="96"/>
    </row>
    <row r="18" spans="1:15" ht="15.75" x14ac:dyDescent="0.25">
      <c r="A18" s="14">
        <v>31787</v>
      </c>
      <c r="B18" s="15">
        <f t="shared" si="1"/>
        <v>7512</v>
      </c>
      <c r="C18" s="16">
        <f t="shared" si="0"/>
        <v>7569</v>
      </c>
      <c r="D18" s="16">
        <f t="shared" si="0"/>
        <v>7626</v>
      </c>
      <c r="E18" s="16">
        <f t="shared" si="0"/>
        <v>7683</v>
      </c>
      <c r="F18" s="16">
        <f t="shared" si="0"/>
        <v>7742</v>
      </c>
      <c r="G18" s="16">
        <f t="shared" si="0"/>
        <v>7800</v>
      </c>
      <c r="H18" s="16">
        <f t="shared" si="0"/>
        <v>7858</v>
      </c>
      <c r="I18" s="16">
        <f t="shared" si="0"/>
        <v>7918</v>
      </c>
      <c r="J18" s="16">
        <f t="shared" si="0"/>
        <v>7977</v>
      </c>
      <c r="K18" s="16">
        <f t="shared" si="0"/>
        <v>8036</v>
      </c>
      <c r="L18" s="16">
        <f t="shared" si="0"/>
        <v>8097</v>
      </c>
      <c r="M18" s="16">
        <f t="shared" si="0"/>
        <v>8158</v>
      </c>
      <c r="N18" s="16">
        <f t="shared" si="0"/>
        <v>8222</v>
      </c>
      <c r="O18" s="258"/>
    </row>
    <row r="19" spans="1:15" ht="15.75" x14ac:dyDescent="0.25">
      <c r="A19" s="14">
        <v>32152</v>
      </c>
      <c r="B19" s="15">
        <f t="shared" si="1"/>
        <v>6652</v>
      </c>
      <c r="C19" s="16">
        <f t="shared" si="0"/>
        <v>6703</v>
      </c>
      <c r="D19" s="16">
        <f t="shared" si="0"/>
        <v>6755</v>
      </c>
      <c r="E19" s="16">
        <f t="shared" si="0"/>
        <v>6806</v>
      </c>
      <c r="F19" s="16">
        <f t="shared" si="0"/>
        <v>6859</v>
      </c>
      <c r="G19" s="16">
        <f t="shared" si="0"/>
        <v>6911</v>
      </c>
      <c r="H19" s="16">
        <f t="shared" si="0"/>
        <v>6963</v>
      </c>
      <c r="I19" s="16">
        <f t="shared" si="0"/>
        <v>7017</v>
      </c>
      <c r="J19" s="16">
        <f t="shared" si="0"/>
        <v>7070</v>
      </c>
      <c r="K19" s="16">
        <f t="shared" si="0"/>
        <v>7124</v>
      </c>
      <c r="L19" s="16">
        <f t="shared" si="0"/>
        <v>7178</v>
      </c>
      <c r="M19" s="16">
        <f t="shared" si="0"/>
        <v>7233</v>
      </c>
      <c r="N19" s="16">
        <f t="shared" si="0"/>
        <v>7291</v>
      </c>
      <c r="O19" s="96"/>
    </row>
    <row r="20" spans="1:15" ht="15.75" x14ac:dyDescent="0.25">
      <c r="A20" s="14">
        <v>32518</v>
      </c>
      <c r="B20" s="15">
        <f t="shared" si="1"/>
        <v>5868</v>
      </c>
      <c r="C20" s="16">
        <f t="shared" si="0"/>
        <v>5914</v>
      </c>
      <c r="D20" s="16">
        <f t="shared" si="0"/>
        <v>5960</v>
      </c>
      <c r="E20" s="16">
        <f t="shared" si="0"/>
        <v>6007</v>
      </c>
      <c r="F20" s="16">
        <f t="shared" si="0"/>
        <v>6054</v>
      </c>
      <c r="G20" s="16">
        <f t="shared" si="0"/>
        <v>6101</v>
      </c>
      <c r="H20" s="16">
        <f t="shared" si="0"/>
        <v>6148</v>
      </c>
      <c r="I20" s="16">
        <f t="shared" si="0"/>
        <v>6196</v>
      </c>
      <c r="J20" s="16">
        <f t="shared" si="0"/>
        <v>6244</v>
      </c>
      <c r="K20" s="16">
        <f t="shared" si="0"/>
        <v>6292</v>
      </c>
      <c r="L20" s="16">
        <f t="shared" si="0"/>
        <v>6341</v>
      </c>
      <c r="M20" s="16">
        <f t="shared" si="0"/>
        <v>6390</v>
      </c>
      <c r="N20" s="16">
        <f t="shared" si="0"/>
        <v>6442</v>
      </c>
      <c r="O20" s="96"/>
    </row>
    <row r="21" spans="1:15" ht="15.75" x14ac:dyDescent="0.25">
      <c r="A21" s="14">
        <v>32874</v>
      </c>
      <c r="B21" s="15">
        <f t="shared" si="1"/>
        <v>5684</v>
      </c>
      <c r="C21" s="16">
        <f t="shared" si="0"/>
        <v>5729</v>
      </c>
      <c r="D21" s="16">
        <f t="shared" si="0"/>
        <v>5774</v>
      </c>
      <c r="E21" s="16">
        <f t="shared" si="0"/>
        <v>5819</v>
      </c>
      <c r="F21" s="16">
        <f t="shared" si="0"/>
        <v>5865</v>
      </c>
      <c r="G21" s="16">
        <f t="shared" si="0"/>
        <v>5910</v>
      </c>
      <c r="H21" s="16">
        <f t="shared" si="0"/>
        <v>5956</v>
      </c>
      <c r="I21" s="16">
        <f t="shared" si="0"/>
        <v>6003</v>
      </c>
      <c r="J21" s="16">
        <f t="shared" si="0"/>
        <v>6050</v>
      </c>
      <c r="K21" s="16">
        <f t="shared" si="0"/>
        <v>6097</v>
      </c>
      <c r="L21" s="16">
        <f t="shared" si="0"/>
        <v>6144</v>
      </c>
      <c r="M21" s="16">
        <f t="shared" si="0"/>
        <v>6192</v>
      </c>
      <c r="N21" s="16">
        <f t="shared" si="0"/>
        <v>6243</v>
      </c>
      <c r="O21" s="96"/>
    </row>
    <row r="22" spans="1:15" ht="15.75" x14ac:dyDescent="0.25">
      <c r="A22" s="14">
        <v>33239</v>
      </c>
      <c r="B22" s="15">
        <f t="shared" si="1"/>
        <v>5012</v>
      </c>
      <c r="C22" s="16">
        <f t="shared" si="0"/>
        <v>5052</v>
      </c>
      <c r="D22" s="16">
        <f t="shared" si="0"/>
        <v>5093</v>
      </c>
      <c r="E22" s="16">
        <f t="shared" si="0"/>
        <v>5133</v>
      </c>
      <c r="F22" s="16">
        <f t="shared" si="0"/>
        <v>5175</v>
      </c>
      <c r="G22" s="16">
        <f t="shared" si="0"/>
        <v>5216</v>
      </c>
      <c r="H22" s="16">
        <f t="shared" si="0"/>
        <v>5257</v>
      </c>
      <c r="I22" s="16">
        <f t="shared" si="0"/>
        <v>5299</v>
      </c>
      <c r="J22" s="16">
        <f t="shared" si="0"/>
        <v>5341</v>
      </c>
      <c r="K22" s="16">
        <f t="shared" si="0"/>
        <v>5383</v>
      </c>
      <c r="L22" s="16">
        <f t="shared" si="0"/>
        <v>5426</v>
      </c>
      <c r="M22" s="16">
        <f t="shared" si="0"/>
        <v>5469</v>
      </c>
      <c r="N22" s="16">
        <f t="shared" si="0"/>
        <v>5515</v>
      </c>
      <c r="O22" s="96"/>
    </row>
    <row r="23" spans="1:15" ht="15.75" x14ac:dyDescent="0.25">
      <c r="A23" s="14">
        <v>33604</v>
      </c>
      <c r="B23" s="15">
        <f t="shared" si="1"/>
        <v>4411</v>
      </c>
      <c r="C23" s="16">
        <f t="shared" si="0"/>
        <v>4447</v>
      </c>
      <c r="D23" s="16">
        <f t="shared" si="0"/>
        <v>4484</v>
      </c>
      <c r="E23" s="16">
        <f t="shared" si="0"/>
        <v>4520</v>
      </c>
      <c r="F23" s="16">
        <f t="shared" si="0"/>
        <v>4557</v>
      </c>
      <c r="G23" s="16">
        <f t="shared" si="0"/>
        <v>4595</v>
      </c>
      <c r="H23" s="16">
        <f t="shared" si="0"/>
        <v>4632</v>
      </c>
      <c r="I23" s="16">
        <f t="shared" si="0"/>
        <v>4670</v>
      </c>
      <c r="J23" s="16">
        <f t="shared" si="0"/>
        <v>4708</v>
      </c>
      <c r="K23" s="16">
        <f t="shared" si="0"/>
        <v>4746</v>
      </c>
      <c r="L23" s="16">
        <f t="shared" si="0"/>
        <v>4784</v>
      </c>
      <c r="M23" s="16">
        <f t="shared" si="0"/>
        <v>4823</v>
      </c>
      <c r="N23" s="16">
        <f t="shared" si="0"/>
        <v>4864</v>
      </c>
      <c r="O23" s="96"/>
    </row>
    <row r="24" spans="1:15" ht="15.75" x14ac:dyDescent="0.25">
      <c r="A24" s="14">
        <v>33970</v>
      </c>
      <c r="B24" s="15">
        <f t="shared" si="1"/>
        <v>3882</v>
      </c>
      <c r="C24" s="16">
        <f t="shared" si="0"/>
        <v>3915</v>
      </c>
      <c r="D24" s="16">
        <f t="shared" si="0"/>
        <v>3948</v>
      </c>
      <c r="E24" s="16">
        <f t="shared" si="0"/>
        <v>3981</v>
      </c>
      <c r="F24" s="16">
        <f t="shared" si="0"/>
        <v>4014</v>
      </c>
      <c r="G24" s="16">
        <f t="shared" si="0"/>
        <v>4048</v>
      </c>
      <c r="H24" s="16">
        <f t="shared" si="0"/>
        <v>4082</v>
      </c>
      <c r="I24" s="16">
        <f t="shared" si="0"/>
        <v>4116</v>
      </c>
      <c r="J24" s="16">
        <f t="shared" si="0"/>
        <v>4150</v>
      </c>
      <c r="K24" s="16">
        <f t="shared" si="0"/>
        <v>4184</v>
      </c>
      <c r="L24" s="16">
        <f t="shared" si="0"/>
        <v>4219</v>
      </c>
      <c r="M24" s="16">
        <f t="shared" si="0"/>
        <v>4254</v>
      </c>
      <c r="N24" s="16">
        <f t="shared" si="0"/>
        <v>4291</v>
      </c>
      <c r="O24" s="96"/>
    </row>
    <row r="25" spans="1:15" ht="15.75" x14ac:dyDescent="0.25">
      <c r="A25" s="14">
        <v>34335</v>
      </c>
      <c r="B25" s="15">
        <f t="shared" si="1"/>
        <v>3406</v>
      </c>
      <c r="C25" s="16">
        <f t="shared" si="0"/>
        <v>3436</v>
      </c>
      <c r="D25" s="16">
        <f t="shared" si="0"/>
        <v>3465</v>
      </c>
      <c r="E25" s="16">
        <f t="shared" si="0"/>
        <v>3495</v>
      </c>
      <c r="F25" s="16">
        <f t="shared" si="0"/>
        <v>3526</v>
      </c>
      <c r="G25" s="16">
        <f t="shared" si="0"/>
        <v>3556</v>
      </c>
      <c r="H25" s="16">
        <f t="shared" si="0"/>
        <v>3586</v>
      </c>
      <c r="I25" s="16">
        <f t="shared" si="0"/>
        <v>3617</v>
      </c>
      <c r="J25" s="16">
        <f t="shared" si="0"/>
        <v>3648</v>
      </c>
      <c r="K25" s="16">
        <f t="shared" si="0"/>
        <v>3679</v>
      </c>
      <c r="L25" s="16">
        <f t="shared" si="0"/>
        <v>3711</v>
      </c>
      <c r="M25" s="16">
        <f t="shared" si="0"/>
        <v>3742</v>
      </c>
      <c r="N25" s="16">
        <f t="shared" si="0"/>
        <v>3776</v>
      </c>
      <c r="O25" s="96"/>
    </row>
    <row r="26" spans="1:15" ht="15.75" x14ac:dyDescent="0.25">
      <c r="A26" s="14">
        <v>34700</v>
      </c>
      <c r="B26" s="15">
        <f t="shared" si="1"/>
        <v>2988</v>
      </c>
      <c r="C26" s="16">
        <f t="shared" si="0"/>
        <v>3015</v>
      </c>
      <c r="D26" s="16">
        <f t="shared" si="0"/>
        <v>3042</v>
      </c>
      <c r="E26" s="16">
        <f t="shared" si="0"/>
        <v>3069</v>
      </c>
      <c r="F26" s="16">
        <f t="shared" si="0"/>
        <v>3096</v>
      </c>
      <c r="G26" s="16">
        <f t="shared" si="0"/>
        <v>3124</v>
      </c>
      <c r="H26" s="16">
        <f t="shared" si="0"/>
        <v>3151</v>
      </c>
      <c r="I26" s="16">
        <f t="shared" si="0"/>
        <v>3179</v>
      </c>
      <c r="J26" s="16">
        <f t="shared" si="0"/>
        <v>3207</v>
      </c>
      <c r="K26" s="16">
        <f t="shared" si="0"/>
        <v>3236</v>
      </c>
      <c r="L26" s="16">
        <f t="shared" si="0"/>
        <v>3264</v>
      </c>
      <c r="M26" s="16">
        <f t="shared" si="0"/>
        <v>3293</v>
      </c>
      <c r="N26" s="16">
        <f t="shared" si="0"/>
        <v>3323</v>
      </c>
      <c r="O26" s="96"/>
    </row>
    <row r="27" spans="1:15" ht="15.75" x14ac:dyDescent="0.25">
      <c r="A27" s="14">
        <v>35065</v>
      </c>
      <c r="B27" s="15">
        <f t="shared" si="1"/>
        <v>2616</v>
      </c>
      <c r="C27" s="16">
        <f t="shared" si="0"/>
        <v>2640</v>
      </c>
      <c r="D27" s="16">
        <f t="shared" si="0"/>
        <v>2665</v>
      </c>
      <c r="E27" s="16">
        <f t="shared" si="0"/>
        <v>2689</v>
      </c>
      <c r="F27" s="16">
        <f t="shared" si="0"/>
        <v>2714</v>
      </c>
      <c r="G27" s="16">
        <f t="shared" si="0"/>
        <v>2739</v>
      </c>
      <c r="H27" s="16">
        <f t="shared" si="0"/>
        <v>2764</v>
      </c>
      <c r="I27" s="16">
        <f t="shared" si="0"/>
        <v>2790</v>
      </c>
      <c r="J27" s="16">
        <f t="shared" si="0"/>
        <v>2815</v>
      </c>
      <c r="K27" s="16">
        <f t="shared" si="0"/>
        <v>2841</v>
      </c>
      <c r="L27" s="16">
        <f t="shared" si="0"/>
        <v>2867</v>
      </c>
      <c r="M27" s="16">
        <f t="shared" si="0"/>
        <v>2893</v>
      </c>
      <c r="N27" s="16">
        <f t="shared" si="0"/>
        <v>2920</v>
      </c>
      <c r="O27" s="96"/>
    </row>
    <row r="28" spans="1:15" ht="15.75" x14ac:dyDescent="0.25">
      <c r="A28" s="14">
        <v>35431</v>
      </c>
      <c r="B28" s="15">
        <f t="shared" si="1"/>
        <v>2280</v>
      </c>
      <c r="C28" s="16">
        <f t="shared" si="0"/>
        <v>2302</v>
      </c>
      <c r="D28" s="16">
        <f t="shared" si="0"/>
        <v>2324</v>
      </c>
      <c r="E28" s="16">
        <f t="shared" si="0"/>
        <v>2347</v>
      </c>
      <c r="F28" s="16">
        <f t="shared" si="0"/>
        <v>2369</v>
      </c>
      <c r="G28" s="16">
        <f t="shared" si="0"/>
        <v>2392</v>
      </c>
      <c r="H28" s="16">
        <f t="shared" si="0"/>
        <v>2415</v>
      </c>
      <c r="I28" s="16">
        <f t="shared" si="0"/>
        <v>2438</v>
      </c>
      <c r="J28" s="16">
        <f t="shared" si="0"/>
        <v>2461</v>
      </c>
      <c r="K28" s="16">
        <f t="shared" si="0"/>
        <v>2484</v>
      </c>
      <c r="L28" s="16">
        <f t="shared" si="0"/>
        <v>2508</v>
      </c>
      <c r="M28" s="16">
        <f t="shared" si="0"/>
        <v>2531</v>
      </c>
      <c r="N28" s="16">
        <f t="shared" si="0"/>
        <v>2556</v>
      </c>
      <c r="O28" s="96"/>
    </row>
    <row r="29" spans="1:15" ht="15.75" x14ac:dyDescent="0.25">
      <c r="A29" s="14">
        <v>35796</v>
      </c>
      <c r="B29" s="15">
        <f t="shared" si="1"/>
        <v>1987</v>
      </c>
      <c r="C29" s="16">
        <f t="shared" si="0"/>
        <v>2007</v>
      </c>
      <c r="D29" s="16">
        <f t="shared" si="0"/>
        <v>2028</v>
      </c>
      <c r="E29" s="16">
        <f t="shared" si="0"/>
        <v>2048</v>
      </c>
      <c r="F29" s="16">
        <f t="shared" si="0"/>
        <v>2069</v>
      </c>
      <c r="G29" s="16">
        <f t="shared" si="0"/>
        <v>2089</v>
      </c>
      <c r="H29" s="16">
        <f t="shared" si="0"/>
        <v>2110</v>
      </c>
      <c r="I29" s="16">
        <f t="shared" si="0"/>
        <v>2131</v>
      </c>
      <c r="J29" s="16">
        <f t="shared" si="0"/>
        <v>2152</v>
      </c>
      <c r="K29" s="16">
        <f t="shared" si="0"/>
        <v>2173</v>
      </c>
      <c r="L29" s="16">
        <f t="shared" si="0"/>
        <v>2195</v>
      </c>
      <c r="M29" s="16">
        <f t="shared" si="0"/>
        <v>2216</v>
      </c>
      <c r="N29" s="16">
        <f t="shared" si="0"/>
        <v>2239</v>
      </c>
      <c r="O29" s="96"/>
    </row>
    <row r="30" spans="1:15" ht="15.75" x14ac:dyDescent="0.25">
      <c r="A30" s="14">
        <v>36161</v>
      </c>
      <c r="B30" s="15">
        <f t="shared" si="1"/>
        <v>1724</v>
      </c>
      <c r="C30" s="16">
        <f t="shared" si="0"/>
        <v>1742</v>
      </c>
      <c r="D30" s="16">
        <f t="shared" si="0"/>
        <v>1761</v>
      </c>
      <c r="E30" s="16">
        <f t="shared" si="0"/>
        <v>1780</v>
      </c>
      <c r="F30" s="16">
        <f t="shared" si="0"/>
        <v>1798</v>
      </c>
      <c r="G30" s="16">
        <f t="shared" si="0"/>
        <v>1817</v>
      </c>
      <c r="H30" s="16">
        <f t="shared" si="0"/>
        <v>1836</v>
      </c>
      <c r="I30" s="16">
        <f t="shared" si="0"/>
        <v>1856</v>
      </c>
      <c r="J30" s="16">
        <f t="shared" si="0"/>
        <v>1875</v>
      </c>
      <c r="K30" s="16">
        <f t="shared" si="0"/>
        <v>1894</v>
      </c>
      <c r="L30" s="16">
        <f t="shared" si="0"/>
        <v>1914</v>
      </c>
      <c r="M30" s="16">
        <f t="shared" si="0"/>
        <v>1934</v>
      </c>
      <c r="N30" s="16">
        <f t="shared" si="0"/>
        <v>1954</v>
      </c>
      <c r="O30" s="96"/>
    </row>
    <row r="31" spans="1:15" ht="15.75" x14ac:dyDescent="0.25">
      <c r="A31" s="14">
        <v>36526</v>
      </c>
      <c r="B31" s="15">
        <f t="shared" si="1"/>
        <v>1495</v>
      </c>
      <c r="C31" s="16">
        <f t="shared" si="0"/>
        <v>1512</v>
      </c>
      <c r="D31" s="16">
        <f t="shared" si="0"/>
        <v>1529</v>
      </c>
      <c r="E31" s="16">
        <f t="shared" si="0"/>
        <v>1546</v>
      </c>
      <c r="F31" s="16">
        <f t="shared" si="0"/>
        <v>1563</v>
      </c>
      <c r="G31" s="16">
        <f t="shared" si="0"/>
        <v>1581</v>
      </c>
      <c r="H31" s="16">
        <f t="shared" si="0"/>
        <v>1598</v>
      </c>
      <c r="I31" s="16">
        <f t="shared" si="0"/>
        <v>1616</v>
      </c>
      <c r="J31" s="16">
        <f t="shared" si="0"/>
        <v>1633</v>
      </c>
      <c r="K31" s="16">
        <f t="shared" si="0"/>
        <v>1651</v>
      </c>
      <c r="L31" s="16">
        <f t="shared" si="0"/>
        <v>1669</v>
      </c>
      <c r="M31" s="16">
        <f t="shared" si="0"/>
        <v>1687</v>
      </c>
      <c r="N31" s="16">
        <f t="shared" si="0"/>
        <v>1706</v>
      </c>
      <c r="O31" s="96"/>
    </row>
    <row r="32" spans="1:15" ht="15.75" x14ac:dyDescent="0.25">
      <c r="A32" s="14">
        <v>36892</v>
      </c>
      <c r="B32" s="15">
        <f t="shared" si="1"/>
        <v>1286</v>
      </c>
      <c r="C32" s="16">
        <f t="shared" si="0"/>
        <v>1302</v>
      </c>
      <c r="D32" s="16">
        <f t="shared" si="0"/>
        <v>1317</v>
      </c>
      <c r="E32" s="16">
        <f t="shared" si="0"/>
        <v>1333</v>
      </c>
      <c r="F32" s="16">
        <f t="shared" si="0"/>
        <v>1349</v>
      </c>
      <c r="G32" s="16">
        <f t="shared" si="0"/>
        <v>1365</v>
      </c>
      <c r="H32" s="16">
        <f t="shared" si="0"/>
        <v>1381</v>
      </c>
      <c r="I32" s="16">
        <f t="shared" si="0"/>
        <v>1397</v>
      </c>
      <c r="J32" s="16">
        <f t="shared" si="0"/>
        <v>1413</v>
      </c>
      <c r="K32" s="16">
        <f t="shared" si="0"/>
        <v>1429</v>
      </c>
      <c r="L32" s="16">
        <f t="shared" si="0"/>
        <v>1446</v>
      </c>
      <c r="M32" s="16">
        <f t="shared" si="0"/>
        <v>1463</v>
      </c>
      <c r="N32" s="16">
        <f t="shared" si="0"/>
        <v>1480</v>
      </c>
      <c r="O32" s="96"/>
    </row>
    <row r="33" spans="1:15" ht="15.75" x14ac:dyDescent="0.25">
      <c r="A33" s="14">
        <v>37257</v>
      </c>
      <c r="B33" s="15">
        <f t="shared" si="1"/>
        <v>1103</v>
      </c>
      <c r="C33" s="16">
        <f t="shared" si="0"/>
        <v>1117</v>
      </c>
      <c r="D33" s="16">
        <f t="shared" si="0"/>
        <v>1132</v>
      </c>
      <c r="E33" s="16">
        <f t="shared" si="0"/>
        <v>1146</v>
      </c>
      <c r="F33" s="16">
        <f t="shared" si="0"/>
        <v>1161</v>
      </c>
      <c r="G33" s="16">
        <f t="shared" si="0"/>
        <v>1176</v>
      </c>
      <c r="H33" s="16">
        <f t="shared" si="0"/>
        <v>1190</v>
      </c>
      <c r="I33" s="16">
        <f t="shared" si="0"/>
        <v>1205</v>
      </c>
      <c r="J33" s="16">
        <f t="shared" si="0"/>
        <v>1220</v>
      </c>
      <c r="K33" s="16">
        <f t="shared" si="0"/>
        <v>1235</v>
      </c>
      <c r="L33" s="16">
        <f t="shared" si="0"/>
        <v>1250</v>
      </c>
      <c r="M33" s="16">
        <f t="shared" si="0"/>
        <v>1266</v>
      </c>
      <c r="N33" s="16">
        <f t="shared" si="0"/>
        <v>1282</v>
      </c>
      <c r="O33" s="96"/>
    </row>
    <row r="34" spans="1:15" ht="15.75" x14ac:dyDescent="0.25">
      <c r="A34" s="14">
        <v>37622</v>
      </c>
      <c r="B34" s="15">
        <f t="shared" si="1"/>
        <v>935</v>
      </c>
      <c r="C34" s="16">
        <f t="shared" si="0"/>
        <v>948</v>
      </c>
      <c r="D34" s="16">
        <f t="shared" si="0"/>
        <v>962</v>
      </c>
      <c r="E34" s="16">
        <f t="shared" si="0"/>
        <v>975</v>
      </c>
      <c r="F34" s="16">
        <f t="shared" ref="F34:F42" si="2">ROUND(W87,0)</f>
        <v>988</v>
      </c>
      <c r="G34" s="16">
        <f t="shared" ref="G34:G42" si="3">ROUND(X87,0)</f>
        <v>1002</v>
      </c>
      <c r="H34" s="16">
        <f t="shared" ref="H34:H42" si="4">ROUND(Y87,0)</f>
        <v>1015</v>
      </c>
      <c r="I34" s="16">
        <f t="shared" ref="I34:I42" si="5">ROUND(Z87,0)</f>
        <v>1029</v>
      </c>
      <c r="J34" s="16">
        <f t="shared" ref="J34:J42" si="6">ROUND(AA87,0)</f>
        <v>1043</v>
      </c>
      <c r="K34" s="16">
        <f t="shared" ref="K34:K42" si="7">ROUND(AB87,0)</f>
        <v>1057</v>
      </c>
      <c r="L34" s="16">
        <f t="shared" ref="L34:L42" si="8">ROUND(AC87,0)</f>
        <v>1071</v>
      </c>
      <c r="M34" s="16">
        <f t="shared" ref="M34:M42" si="9">ROUND(AD87,0)</f>
        <v>1085</v>
      </c>
      <c r="N34" s="16">
        <f t="shared" ref="N34:N42" si="10">ROUND(AE87,0)</f>
        <v>1100</v>
      </c>
      <c r="O34" s="96"/>
    </row>
    <row r="35" spans="1:15" ht="15.75" x14ac:dyDescent="0.25">
      <c r="A35" s="14">
        <v>37987</v>
      </c>
      <c r="B35" s="15">
        <f t="shared" si="1"/>
        <v>782</v>
      </c>
      <c r="C35" s="16">
        <f t="shared" ref="C35:C42" si="11">ROUND(T88,0)</f>
        <v>794</v>
      </c>
      <c r="D35" s="16">
        <f t="shared" ref="D35:D42" si="12">ROUND(U88,0)</f>
        <v>806</v>
      </c>
      <c r="E35" s="16">
        <f t="shared" ref="E35:E42" si="13">ROUND(V88,0)</f>
        <v>819</v>
      </c>
      <c r="F35" s="16">
        <f t="shared" si="2"/>
        <v>831</v>
      </c>
      <c r="G35" s="16">
        <f t="shared" si="3"/>
        <v>844</v>
      </c>
      <c r="H35" s="16">
        <f t="shared" si="4"/>
        <v>856</v>
      </c>
      <c r="I35" s="16">
        <f t="shared" si="5"/>
        <v>869</v>
      </c>
      <c r="J35" s="16">
        <f t="shared" si="6"/>
        <v>882</v>
      </c>
      <c r="K35" s="16">
        <f t="shared" si="7"/>
        <v>895</v>
      </c>
      <c r="L35" s="16">
        <f t="shared" si="8"/>
        <v>908</v>
      </c>
      <c r="M35" s="16">
        <f t="shared" si="9"/>
        <v>921</v>
      </c>
      <c r="N35" s="16">
        <f t="shared" si="10"/>
        <v>934</v>
      </c>
      <c r="O35" s="96"/>
    </row>
    <row r="36" spans="1:15" ht="15.75" x14ac:dyDescent="0.25">
      <c r="A36" s="14">
        <v>38353</v>
      </c>
      <c r="B36" s="15">
        <f t="shared" si="1"/>
        <v>643</v>
      </c>
      <c r="C36" s="16">
        <f t="shared" si="11"/>
        <v>654</v>
      </c>
      <c r="D36" s="16">
        <f t="shared" si="12"/>
        <v>666</v>
      </c>
      <c r="E36" s="16">
        <f t="shared" si="13"/>
        <v>677</v>
      </c>
      <c r="F36" s="16">
        <f t="shared" si="2"/>
        <v>689</v>
      </c>
      <c r="G36" s="16">
        <f t="shared" si="3"/>
        <v>700</v>
      </c>
      <c r="H36" s="16">
        <f t="shared" si="4"/>
        <v>712</v>
      </c>
      <c r="I36" s="16">
        <f t="shared" si="5"/>
        <v>723</v>
      </c>
      <c r="J36" s="16">
        <f t="shared" si="6"/>
        <v>735</v>
      </c>
      <c r="K36" s="16">
        <f t="shared" si="7"/>
        <v>747</v>
      </c>
      <c r="L36" s="16">
        <f t="shared" si="8"/>
        <v>759</v>
      </c>
      <c r="M36" s="16">
        <f t="shared" si="9"/>
        <v>771</v>
      </c>
      <c r="N36" s="16">
        <f t="shared" si="10"/>
        <v>784</v>
      </c>
      <c r="O36" s="96"/>
    </row>
    <row r="37" spans="1:15" ht="15.75" x14ac:dyDescent="0.25">
      <c r="A37" s="14">
        <v>38718</v>
      </c>
      <c r="B37" s="15">
        <f t="shared" si="1"/>
        <v>512</v>
      </c>
      <c r="C37" s="16">
        <f t="shared" si="11"/>
        <v>522</v>
      </c>
      <c r="D37" s="16">
        <f t="shared" si="12"/>
        <v>533</v>
      </c>
      <c r="E37" s="16">
        <f t="shared" si="13"/>
        <v>543</v>
      </c>
      <c r="F37" s="16">
        <f t="shared" si="2"/>
        <v>554</v>
      </c>
      <c r="G37" s="16">
        <f t="shared" si="3"/>
        <v>565</v>
      </c>
      <c r="H37" s="16">
        <f t="shared" si="4"/>
        <v>575</v>
      </c>
      <c r="I37" s="16">
        <f t="shared" si="5"/>
        <v>586</v>
      </c>
      <c r="J37" s="16">
        <f t="shared" si="6"/>
        <v>597</v>
      </c>
      <c r="K37" s="16">
        <f t="shared" si="7"/>
        <v>608</v>
      </c>
      <c r="L37" s="16">
        <f t="shared" si="8"/>
        <v>619</v>
      </c>
      <c r="M37" s="16">
        <f t="shared" si="9"/>
        <v>630</v>
      </c>
      <c r="N37" s="16">
        <f t="shared" si="10"/>
        <v>642</v>
      </c>
      <c r="O37" s="96"/>
    </row>
    <row r="38" spans="1:15" ht="15.75" x14ac:dyDescent="0.25">
      <c r="A38" s="14">
        <v>39083</v>
      </c>
      <c r="B38" s="15">
        <f t="shared" si="1"/>
        <v>393</v>
      </c>
      <c r="C38" s="16">
        <f t="shared" si="11"/>
        <v>403</v>
      </c>
      <c r="D38" s="16">
        <f t="shared" si="12"/>
        <v>412</v>
      </c>
      <c r="E38" s="16">
        <f t="shared" si="13"/>
        <v>422</v>
      </c>
      <c r="F38" s="16">
        <f t="shared" si="2"/>
        <v>432</v>
      </c>
      <c r="G38" s="16">
        <f t="shared" si="3"/>
        <v>442</v>
      </c>
      <c r="H38" s="16">
        <f t="shared" si="4"/>
        <v>452</v>
      </c>
      <c r="I38" s="16">
        <f t="shared" si="5"/>
        <v>462</v>
      </c>
      <c r="J38" s="16">
        <f t="shared" si="6"/>
        <v>472</v>
      </c>
      <c r="K38" s="16">
        <f t="shared" si="7"/>
        <v>482</v>
      </c>
      <c r="L38" s="16">
        <f t="shared" si="8"/>
        <v>492</v>
      </c>
      <c r="M38" s="16">
        <f t="shared" si="9"/>
        <v>502</v>
      </c>
      <c r="N38" s="16">
        <f t="shared" si="10"/>
        <v>513</v>
      </c>
      <c r="O38" s="96"/>
    </row>
    <row r="39" spans="1:15" ht="15.75" x14ac:dyDescent="0.25">
      <c r="A39" s="14">
        <v>39448</v>
      </c>
      <c r="B39" s="15">
        <f t="shared" si="1"/>
        <v>283</v>
      </c>
      <c r="C39" s="16">
        <f t="shared" si="11"/>
        <v>292</v>
      </c>
      <c r="D39" s="16">
        <f t="shared" si="12"/>
        <v>301</v>
      </c>
      <c r="E39" s="16">
        <f t="shared" si="13"/>
        <v>310</v>
      </c>
      <c r="F39" s="16">
        <f t="shared" si="2"/>
        <v>319</v>
      </c>
      <c r="G39" s="16">
        <f t="shared" si="3"/>
        <v>328</v>
      </c>
      <c r="H39" s="16">
        <f t="shared" si="4"/>
        <v>337</v>
      </c>
      <c r="I39" s="16">
        <f t="shared" si="5"/>
        <v>346</v>
      </c>
      <c r="J39" s="16">
        <f t="shared" si="6"/>
        <v>356</v>
      </c>
      <c r="K39" s="16">
        <f t="shared" si="7"/>
        <v>365</v>
      </c>
      <c r="L39" s="16">
        <f t="shared" si="8"/>
        <v>374</v>
      </c>
      <c r="M39" s="16">
        <f t="shared" si="9"/>
        <v>384</v>
      </c>
      <c r="N39" s="16">
        <f t="shared" si="10"/>
        <v>394</v>
      </c>
      <c r="O39" s="96"/>
    </row>
    <row r="40" spans="1:15" ht="15.75" x14ac:dyDescent="0.25">
      <c r="A40" s="14">
        <v>39814</v>
      </c>
      <c r="B40" s="15">
        <f t="shared" si="1"/>
        <v>181</v>
      </c>
      <c r="C40" s="16">
        <f t="shared" si="11"/>
        <v>189</v>
      </c>
      <c r="D40" s="16">
        <f t="shared" si="12"/>
        <v>197</v>
      </c>
      <c r="E40" s="16">
        <f t="shared" si="13"/>
        <v>206</v>
      </c>
      <c r="F40" s="16">
        <f t="shared" si="2"/>
        <v>214</v>
      </c>
      <c r="G40" s="16">
        <f t="shared" si="3"/>
        <v>223</v>
      </c>
      <c r="H40" s="16">
        <f t="shared" si="4"/>
        <v>231</v>
      </c>
      <c r="I40" s="16">
        <f t="shared" si="5"/>
        <v>240</v>
      </c>
      <c r="J40" s="16">
        <f t="shared" si="6"/>
        <v>248</v>
      </c>
      <c r="K40" s="16">
        <f t="shared" si="7"/>
        <v>257</v>
      </c>
      <c r="L40" s="16">
        <f t="shared" si="8"/>
        <v>265</v>
      </c>
      <c r="M40" s="16">
        <f t="shared" si="9"/>
        <v>274</v>
      </c>
      <c r="N40" s="16">
        <f t="shared" si="10"/>
        <v>283</v>
      </c>
      <c r="O40" s="96"/>
    </row>
    <row r="41" spans="1:15" ht="15.75" x14ac:dyDescent="0.25">
      <c r="A41" s="14">
        <v>40179</v>
      </c>
      <c r="B41" s="15">
        <f t="shared" si="1"/>
        <v>87</v>
      </c>
      <c r="C41" s="16">
        <f t="shared" si="11"/>
        <v>95</v>
      </c>
      <c r="D41" s="16">
        <f t="shared" si="12"/>
        <v>102</v>
      </c>
      <c r="E41" s="16">
        <f t="shared" si="13"/>
        <v>110</v>
      </c>
      <c r="F41" s="16">
        <f t="shared" si="2"/>
        <v>118</v>
      </c>
      <c r="G41" s="16">
        <f t="shared" si="3"/>
        <v>125</v>
      </c>
      <c r="H41" s="16">
        <f t="shared" si="4"/>
        <v>133</v>
      </c>
      <c r="I41" s="16">
        <f t="shared" si="5"/>
        <v>141</v>
      </c>
      <c r="J41" s="16">
        <f t="shared" si="6"/>
        <v>149</v>
      </c>
      <c r="K41" s="16">
        <f t="shared" si="7"/>
        <v>157</v>
      </c>
      <c r="L41" s="16">
        <f t="shared" si="8"/>
        <v>165</v>
      </c>
      <c r="M41" s="16">
        <f t="shared" si="9"/>
        <v>173</v>
      </c>
      <c r="N41" s="16">
        <f t="shared" si="10"/>
        <v>181</v>
      </c>
      <c r="O41" s="96"/>
    </row>
    <row r="42" spans="1:15" ht="15.75" x14ac:dyDescent="0.25">
      <c r="A42" s="14">
        <v>40544</v>
      </c>
      <c r="B42" s="15">
        <f t="shared" si="1"/>
        <v>0</v>
      </c>
      <c r="C42" s="16">
        <f t="shared" si="11"/>
        <v>7</v>
      </c>
      <c r="D42" s="16">
        <f t="shared" si="12"/>
        <v>14</v>
      </c>
      <c r="E42" s="16">
        <f t="shared" si="13"/>
        <v>21</v>
      </c>
      <c r="F42" s="16">
        <f t="shared" si="2"/>
        <v>28</v>
      </c>
      <c r="G42" s="16">
        <f t="shared" si="3"/>
        <v>35</v>
      </c>
      <c r="H42" s="16">
        <f t="shared" si="4"/>
        <v>43</v>
      </c>
      <c r="I42" s="16">
        <f t="shared" si="5"/>
        <v>50</v>
      </c>
      <c r="J42" s="16">
        <f t="shared" si="6"/>
        <v>57</v>
      </c>
      <c r="K42" s="16">
        <f t="shared" si="7"/>
        <v>65</v>
      </c>
      <c r="L42" s="16">
        <f t="shared" si="8"/>
        <v>72</v>
      </c>
      <c r="M42" s="16">
        <f t="shared" si="9"/>
        <v>80</v>
      </c>
      <c r="N42" s="16">
        <f t="shared" si="10"/>
        <v>87</v>
      </c>
      <c r="O42" s="96"/>
    </row>
    <row r="43" spans="1:15" s="97" customFormat="1" ht="15.75" hidden="1" x14ac:dyDescent="0.25">
      <c r="A43" s="94"/>
      <c r="B43" s="95"/>
      <c r="C43" s="215"/>
      <c r="D43" s="215"/>
      <c r="E43" s="215"/>
      <c r="F43" s="215"/>
      <c r="G43" s="215"/>
      <c r="H43" s="215"/>
      <c r="I43" s="215"/>
      <c r="J43" s="215"/>
      <c r="K43" s="215"/>
      <c r="L43" s="215"/>
      <c r="M43" s="215"/>
      <c r="N43" s="215"/>
      <c r="O43" s="96"/>
    </row>
    <row r="44" spans="1:15" s="97" customFormat="1" ht="15.75" hidden="1" x14ac:dyDescent="0.25">
      <c r="A44" s="98"/>
      <c r="B44" s="99"/>
      <c r="C44" s="216"/>
      <c r="D44" s="216"/>
      <c r="E44" s="216"/>
      <c r="F44" s="216"/>
      <c r="G44" s="216"/>
      <c r="H44" s="216"/>
      <c r="I44" s="216"/>
      <c r="J44" s="216"/>
      <c r="K44" s="216"/>
      <c r="L44" s="216"/>
      <c r="M44" s="216"/>
      <c r="N44" s="216"/>
      <c r="O44" s="96"/>
    </row>
    <row r="45" spans="1:15" s="97" customFormat="1" ht="15.75" hidden="1" x14ac:dyDescent="0.25">
      <c r="A45" s="98"/>
      <c r="B45" s="99"/>
      <c r="C45" s="100"/>
      <c r="D45" s="100"/>
      <c r="E45" s="100"/>
      <c r="F45" s="100"/>
      <c r="G45" s="100"/>
      <c r="H45" s="100"/>
      <c r="I45" s="100"/>
      <c r="J45" s="100"/>
      <c r="K45" s="100"/>
      <c r="L45" s="100"/>
      <c r="M45" s="100"/>
      <c r="N45" s="100"/>
      <c r="O45" s="96"/>
    </row>
    <row r="46" spans="1:15" s="35" customFormat="1" ht="15.75" hidden="1" x14ac:dyDescent="0.25">
      <c r="A46" s="50"/>
      <c r="B46" s="51"/>
      <c r="C46" s="52"/>
      <c r="D46" s="52"/>
      <c r="E46" s="52"/>
      <c r="F46" s="52"/>
      <c r="G46" s="52"/>
      <c r="H46" s="52"/>
      <c r="I46" s="52"/>
      <c r="J46" s="52"/>
      <c r="K46" s="52"/>
      <c r="L46" s="52"/>
      <c r="M46" s="52"/>
      <c r="N46" s="52"/>
      <c r="O46" s="36"/>
    </row>
    <row r="47" spans="1:15" s="35" customFormat="1" ht="15.75" hidden="1" x14ac:dyDescent="0.25">
      <c r="A47" s="50"/>
      <c r="B47" s="51"/>
      <c r="C47" s="52"/>
      <c r="D47" s="52"/>
      <c r="E47" s="52"/>
      <c r="F47" s="52"/>
      <c r="G47" s="52"/>
      <c r="H47" s="52"/>
      <c r="I47" s="52"/>
      <c r="J47" s="52"/>
      <c r="K47" s="52"/>
      <c r="L47" s="52"/>
      <c r="M47" s="52"/>
      <c r="N47" s="52"/>
      <c r="O47" s="36"/>
    </row>
    <row r="48" spans="1:15" s="35" customFormat="1" ht="15.75" hidden="1" x14ac:dyDescent="0.25">
      <c r="A48" s="50"/>
      <c r="B48" s="51"/>
      <c r="C48" s="52"/>
      <c r="D48" s="52"/>
      <c r="E48" s="52"/>
      <c r="F48" s="52"/>
      <c r="G48" s="52"/>
      <c r="H48" s="52"/>
      <c r="I48" s="52"/>
      <c r="J48" s="52"/>
      <c r="K48" s="52"/>
      <c r="L48" s="52"/>
      <c r="M48" s="52"/>
      <c r="N48" s="52"/>
      <c r="O48" s="36"/>
    </row>
    <row r="49" spans="1:15" s="35" customFormat="1" ht="15.75" hidden="1" x14ac:dyDescent="0.25">
      <c r="A49" s="50"/>
      <c r="B49" s="51"/>
      <c r="C49" s="52"/>
      <c r="D49" s="52"/>
      <c r="E49" s="52"/>
      <c r="F49" s="52"/>
      <c r="G49" s="52"/>
      <c r="H49" s="52"/>
      <c r="I49" s="52"/>
      <c r="J49" s="52"/>
      <c r="K49" s="52"/>
      <c r="L49" s="52"/>
      <c r="M49" s="52"/>
      <c r="N49" s="52"/>
      <c r="O49" s="36"/>
    </row>
    <row r="50" spans="1:15" s="35" customFormat="1" ht="15.75" hidden="1" x14ac:dyDescent="0.25">
      <c r="A50" s="50"/>
      <c r="B50" s="51"/>
      <c r="C50" s="52"/>
      <c r="D50" s="52"/>
      <c r="E50" s="52"/>
      <c r="F50" s="52"/>
      <c r="G50" s="52"/>
      <c r="H50" s="52"/>
      <c r="I50" s="52"/>
      <c r="J50" s="52"/>
      <c r="K50" s="52"/>
      <c r="L50" s="52"/>
      <c r="M50" s="52"/>
      <c r="N50" s="52"/>
      <c r="O50" s="36"/>
    </row>
    <row r="51" spans="1:15" s="35" customFormat="1" ht="15.75" hidden="1" x14ac:dyDescent="0.25">
      <c r="A51" s="50"/>
      <c r="B51" s="51"/>
      <c r="C51" s="52"/>
      <c r="D51" s="52"/>
      <c r="E51" s="52"/>
      <c r="F51" s="52"/>
      <c r="G51" s="52"/>
      <c r="H51" s="52"/>
      <c r="I51" s="52"/>
      <c r="J51" s="52"/>
      <c r="K51" s="52"/>
      <c r="L51" s="52"/>
      <c r="M51" s="52"/>
      <c r="N51" s="52"/>
    </row>
    <row r="52" spans="1:15" s="35" customFormat="1" hidden="1" x14ac:dyDescent="0.2"/>
    <row r="53" spans="1:15" s="35" customFormat="1" hidden="1" x14ac:dyDescent="0.2"/>
    <row r="54" spans="1:15" s="35" customFormat="1" hidden="1" x14ac:dyDescent="0.2"/>
    <row r="55" spans="1:15" s="35" customFormat="1" hidden="1" x14ac:dyDescent="0.2"/>
    <row r="56" spans="1:15" s="35" customFormat="1" hidden="1" x14ac:dyDescent="0.2"/>
    <row r="57" spans="1:15" s="35" customFormat="1" hidden="1" x14ac:dyDescent="0.2"/>
    <row r="58" spans="1:15" s="35" customFormat="1" hidden="1" x14ac:dyDescent="0.2"/>
    <row r="59" spans="1:15" s="35" customFormat="1" hidden="1" x14ac:dyDescent="0.2"/>
    <row r="60" spans="1:15" s="35" customFormat="1" hidden="1" x14ac:dyDescent="0.2"/>
    <row r="61" spans="1:15" s="35" customFormat="1" hidden="1" x14ac:dyDescent="0.2"/>
    <row r="62" spans="1:15" s="35" customFormat="1" hidden="1" x14ac:dyDescent="0.2"/>
    <row r="63" spans="1:15" s="35" customFormat="1" hidden="1" x14ac:dyDescent="0.2"/>
    <row r="64" spans="1:15" s="35" customFormat="1" hidden="1" x14ac:dyDescent="0.2">
      <c r="L64" s="35">
        <f>IF(D5=U109,2,3)</f>
        <v>3</v>
      </c>
      <c r="M64" s="35">
        <v>201315</v>
      </c>
      <c r="N64" s="35">
        <v>201310</v>
      </c>
    </row>
    <row r="65" spans="2:31" s="35" customFormat="1" ht="15" hidden="1" x14ac:dyDescent="0.2">
      <c r="R65" s="45" t="s">
        <v>0</v>
      </c>
      <c r="S65" s="45" t="s">
        <v>1</v>
      </c>
      <c r="T65" s="45" t="s">
        <v>2</v>
      </c>
      <c r="U65" s="45" t="s">
        <v>3</v>
      </c>
      <c r="V65" s="45" t="s">
        <v>4</v>
      </c>
      <c r="W65" s="45" t="s">
        <v>5</v>
      </c>
      <c r="X65" s="45" t="s">
        <v>6</v>
      </c>
      <c r="Y65" s="45" t="s">
        <v>7</v>
      </c>
      <c r="Z65" s="45" t="s">
        <v>8</v>
      </c>
      <c r="AA65" s="45" t="s">
        <v>9</v>
      </c>
      <c r="AB65" s="45" t="s">
        <v>10</v>
      </c>
      <c r="AC65" s="45" t="s">
        <v>11</v>
      </c>
      <c r="AD65" s="45" t="s">
        <v>12</v>
      </c>
      <c r="AE65" s="45" t="s">
        <v>13</v>
      </c>
    </row>
    <row r="66" spans="2:31" s="35" customFormat="1" ht="15" hidden="1" x14ac:dyDescent="0.2">
      <c r="L66" s="34">
        <v>29992</v>
      </c>
      <c r="M66" s="35">
        <v>16447</v>
      </c>
      <c r="N66" s="35">
        <v>13614</v>
      </c>
      <c r="O66" s="217"/>
      <c r="R66" s="46">
        <v>29992</v>
      </c>
      <c r="S66" s="41">
        <f t="shared" ref="S66:S95" si="14">VLOOKUP(R66,$L$66:$N$104,$L$64,0)</f>
        <v>13614</v>
      </c>
      <c r="T66" s="101">
        <f t="shared" ref="T66:T95" si="15">IF(AND($F$6="YES",HLOOKUP($C$11,$C$11:$N$12,2,0)&gt;=$T$106),$S66+$D$5*0.7*1+$S66*$J$6*1/1200,$S66+$D$5*0.7*1+$S66*$J$5*1/1200)</f>
        <v>13711.76</v>
      </c>
      <c r="U66" s="101">
        <f t="shared" ref="U66:U95" si="16">IF(AND($F$6="YES",HLOOKUP($D$11,$C$11:$N$12,2,0)&gt;=$T$106),$S66+$D$5*0.7*2+($S66)*$J$6*2/1200+$D$5*0.7*$J$6/1200,$S66+$D$5*0.7*2+($S66)*$J$5*2/1200+$D$5*0.7*$J$5/1200)</f>
        <v>13809.566666666668</v>
      </c>
      <c r="V66" s="101">
        <f>IF(AND($F$6="YES",HLOOKUP($E$11,$C$11:$N$12,2,0)=$T$106),$S66+$D$5*0.7*3+($S66)*$J$5*2/1200+($S66)*$J$6*1/1200+$D$5*0.7*2*$J$6/1200+$D$5*0.7*$J$5/1200,IF(AND($F$6="YES",HLOOKUP($E$11,$C$11:$N$12,2,0)&gt;$T$106),$S66+$D$5*0.7*3+($S66)*$J$6*3/1200+$D$5*0.7*2*$J$6/1200+$D$5*0.7*1*$J$5/1200,$S66+$D$5*0.7*3+($S66)*$J$5*3/1200+$D$5*0.7*2*$J$5/1200+$D$5*0.7*1*$J$5/1200))</f>
        <v>13907.420000000002</v>
      </c>
      <c r="W66" s="101">
        <f>IF(AND($F$6="YES",HLOOKUP($F$11,$C$11:$N$12,2,0)&gt;=$T$106),$V66+$D$5*0.7*1+$V66*$J$6*1/1200,$V66+$D$5*0.7*1+$V66*$J$5*1/1200)</f>
        <v>14007.136133333335</v>
      </c>
      <c r="X66" s="101">
        <f>IF(AND($F$6="YES",HLOOKUP($G$11,$C$11:$N$12,2,0)=$T$106),$V66+$D$5*0.7*2+($V66)*$J$6*2/1200+$D$5*0.7*$J$6/1200,IF(AND($F$6="YES",HLOOKUP($G$11,$C$11:$N$12,2,0)&gt;$T$106),$V66+$D$5*0.7*2+($V66)*$J$6*2/1200+$D$5*0.7*$J$6/1200,$V66+$D$5*0.7*2+($V66)*$J$5*2/1200+$D$5*0.7*$J$5/1200))</f>
        <v>14106.898933333336</v>
      </c>
      <c r="Y66" s="101">
        <f>IF(AND($F$6="YES",HLOOKUP($H$11,$C$11:$N$12,2,0)=$T$106),$V66+$D$5*0.7*3+($V66)*$J$5*2/1200+($V66)*$J$6*1/1200+$D$5*0.7*2*$J$6/1200+$D$5*0.7*$J$5/1200,IF(AND($F$6="YES",HLOOKUP($H$11,$C$11:$N$12,2,0)&gt;$T$106),$V66+$D$5*0.7*3+($V66)*$J$6*3/1200+$D$5*0.7*2*$J$6/1200+$D$5*0.7*1*$J$6/1200,$V66+$D$5*0.7*3+($V66)*$J$5*3/1200+$D$5*0.7*2*$J$5/1200+$D$5*0.7*1*$J$5/1200))</f>
        <v>14206.708400000003</v>
      </c>
      <c r="Z66" s="101">
        <f>IF(AND($F$6="YES",HLOOKUP($I$11,$C$11:$N$12,2,0)&gt;=$T$106),$Y66+$D$5*0.7*1+$Y66*$J$6*1/1200,$Y66+$D$5*0.7*1+$Y66*$J$5*1/1200)</f>
        <v>14308.419789333337</v>
      </c>
      <c r="AA66" s="101">
        <f>IF(AND($F$6="YES",HLOOKUP($J$11,$C$11:$N$12,2,0)=$T$106),$Y66+$D$5*0.7*2+($Y66)*$J$6*2/1200+$D$5*0.7*$J$6/1200,IF(AND($F$6="YES",HLOOKUP($J$11,$C$11:$N$12,2,0)&gt;$T$106),$Y66+$D$5*0.7*2+($Y66)*$J$6*2/1200+$D$5*0.7*$J$6/1200,$Y66+$D$5*0.7*2+($Y66)*$J$5*2/1200+$D$5*0.7*$J$5/1200))</f>
        <v>14410.177845333337</v>
      </c>
      <c r="AB66" s="101">
        <f>IF(AND($F$6="YES",HLOOKUP($K$11,$C$11:$N$12,2,0)=$T$106),$Y66+$D$5*0.7*3+($Y66)*$J$5*2/1200+($Y66)*$J$6*1/1200+$D$5*0.7*2*$J$6/1200+$D$5*0.7*$J$5/1200,IF(AND($F$6="YES",HLOOKUP($K$11,$C$11:$N$12,2,0)&gt;$T$106),$Y66+$D$5*0.7*3+($Y66)*$J$6*3/1200+$D$5*0.7*2*$J$6/1200+$D$5*0.7*1*$J$6/1200,$Y66+$D$5*0.7*3+($Y66)*$J$5*3/1200+$D$5*0.7*2*$J$5/1200+$D$5*0.7*1*$J$5/1200))</f>
        <v>14511.982568000005</v>
      </c>
      <c r="AC66" s="101">
        <f>IF(AND($F$6="YES",HLOOKUP($L$11,$C$11:$N$12,2,0)&gt;=$T$106),$AB66+$D$5*0.7*1+$AB66*$J$6*1/1200,$AB66+$D$5*0.7*1+$AB66*$J$5*1/1200)</f>
        <v>14615.729118453339</v>
      </c>
      <c r="AD66" s="101">
        <f>IF(AND($F$6="YES",HLOOKUP($M$11,$C$11:$N$12,2,0)=$T$106),$AB66+$D$5*0.7*2+($AB66)*$J$6*2/1200+$D$5*0.7*$J$6/1200,IF(AND($F$6="YES",HLOOKUP($M$11,$C$11:$N$12,2,0)&gt;$T$106),$AB66+$D$5*0.7*2+($AB66)*$J$6*2/1200+$D$5*0.7*$J$6/1200,$AB66+$D$5*0.7*2+($AB66)*$J$5*2/1200+$D$5*0.7*$J$5/1200))</f>
        <v>14719.522335573338</v>
      </c>
      <c r="AE66" s="101">
        <f>IF(AND($F$6="YES",HLOOKUP($N$11,$C$11:$N$12,2,0)=$T$106),$AB66+$D$5*0.7*3+($AB66)*$J$5*2/1200+($AB66)*$J$6*1/1200+$D$5*0.7*2*$J$6/1200+$D$5*0.7*$J$5/1200,IF(AND($F$6="YES",HLOOKUP($N$11,$C$11:$N$12,2,0)&gt;$T$106),$AB66+$D$5*0.7*3+($AB66)*$J$6*3/1200+$D$5*0.7*2*$J$6/1200+$D$5*0.7*1*$J$6/1200,$AB66+$D$5*0.7*3+($AB66)*$J$5*3/1200+$D$5*0.7*2*$J$5/1200+$D$5*0.7*1*$J$5/1200))</f>
        <v>14830.625210644004</v>
      </c>
    </row>
    <row r="67" spans="2:31" s="35" customFormat="1" ht="15" hidden="1" x14ac:dyDescent="0.2">
      <c r="L67" s="34">
        <v>30326</v>
      </c>
      <c r="M67" s="35">
        <v>14955</v>
      </c>
      <c r="N67" s="35">
        <v>12120</v>
      </c>
      <c r="O67" s="217"/>
      <c r="R67" s="46">
        <v>30326</v>
      </c>
      <c r="S67" s="41">
        <f t="shared" si="14"/>
        <v>12120</v>
      </c>
      <c r="T67" s="101">
        <f t="shared" si="15"/>
        <v>12207.8</v>
      </c>
      <c r="U67" s="101">
        <f t="shared" si="16"/>
        <v>12295.646666666667</v>
      </c>
      <c r="V67" s="101">
        <f t="shared" ref="V67:V95" si="17">IF(AND($F$6="YES",HLOOKUP($E$11,$C$11:$N$12,2,0)=$T$106),$S67+$D$5*0.7*3+($S67)*$J$5*2/1200+($S67)*$J$6*1/1200+$D$5*0.7*2*$J$6/1200+$D$5*0.7*$J$5/1200,IF(AND($F$6="YES",HLOOKUP($E$11,$C$11:$N$12,2,0)&gt;$T$106),$S67+$D$5*0.7*3+($S67)*$J$6*3/1200+$D$5*0.7*2*$J$6/1200+$D$5*0.7*1*$J$5/1200,$S67+$D$5*0.7*3+($S67)*$J$5*3/1200+$D$5*0.7*2*$J$5/1200+$D$5*0.7*1*$J$5/1200))</f>
        <v>12383.54</v>
      </c>
      <c r="W67" s="101">
        <f t="shared" ref="W67:W95" si="18">IF(AND($F$6="YES",HLOOKUP($F$11,$C$11:$N$12,2,0)&gt;=$T$106),$V67+$D$5*0.7*1+$V67*$J$6*1/1200,$V67+$D$5*0.7*1+$V67*$J$5*1/1200)</f>
        <v>12473.096933333334</v>
      </c>
      <c r="X67" s="101">
        <f t="shared" ref="X67:X95" si="19">IF(AND($F$6="YES",HLOOKUP($G$11,$C$11:$N$12,2,0)=$T$106),$V67+$D$5*0.7*2+($V67)*$J$6*2/1200+$D$5*0.7*$J$6/1200,IF(AND($F$6="YES",HLOOKUP($G$11,$C$11:$N$12,2,0)&gt;$T$106),$V67+$D$5*0.7*2+($V67)*$J$6*2/1200+$D$5*0.7*$J$6/1200,$V67+$D$5*0.7*2+($V67)*$J$5*2/1200+$D$5*0.7*$J$5/1200))</f>
        <v>12562.700533333335</v>
      </c>
      <c r="Y67" s="101">
        <f t="shared" ref="Y67:Y95" si="20">IF(AND($F$6="YES",HLOOKUP($H$11,$C$11:$N$12,2,0)=$T$106),$V67+$D$5*0.7*3+($V67)*$J$5*2/1200+($V67)*$J$6*1/1200+$D$5*0.7*2*$J$6/1200+$D$5*0.7*$J$5/1200,IF(AND($F$6="YES",HLOOKUP($H$11,$C$11:$N$12,2,0)&gt;$T$106),$V67+$D$5*0.7*3+($V67)*$J$6*3/1200+$D$5*0.7*2*$J$6/1200+$D$5*0.7*1*$J$6/1200,$V67+$D$5*0.7*3+($V67)*$J$5*3/1200+$D$5*0.7*2*$J$5/1200+$D$5*0.7*1*$J$5/1200))</f>
        <v>12652.350800000002</v>
      </c>
      <c r="Z67" s="101">
        <f t="shared" ref="Z67:Z95" si="21">IF(AND($F$6="YES",HLOOKUP($I$11,$C$11:$N$12,2,0)&gt;=$T$106),$Y67+$D$5*0.7*1+$Y67*$J$6*1/1200,$Y67+$D$5*0.7*1+$Y67*$J$5*1/1200)</f>
        <v>12743.699805333335</v>
      </c>
      <c r="AA67" s="101">
        <f t="shared" ref="AA67:AA95" si="22">IF(AND($F$6="YES",HLOOKUP($J$11,$C$11:$N$12,2,0)=$T$106),$Y67+$D$5*0.7*2+($Y67)*$J$6*2/1200+$D$5*0.7*$J$6/1200,IF(AND($F$6="YES",HLOOKUP($J$11,$C$11:$N$12,2,0)&gt;$T$106),$Y67+$D$5*0.7*2+($Y67)*$J$6*2/1200+$D$5*0.7*$J$6/1200,$Y67+$D$5*0.7*2+($Y67)*$J$5*2/1200+$D$5*0.7*$J$5/1200))</f>
        <v>12835.095477333336</v>
      </c>
      <c r="AB67" s="101">
        <f t="shared" ref="AB67:AB95" si="23">IF(AND($F$6="YES",HLOOKUP($K$11,$C$11:$N$12,2,0)=$T$106),$Y67+$D$5*0.7*3+($Y67)*$J$5*2/1200+($Y67)*$J$6*1/1200+$D$5*0.7*2*$J$6/1200+$D$5*0.7*$J$5/1200,IF(AND($F$6="YES",HLOOKUP($K$11,$C$11:$N$12,2,0)&gt;$T$106),$Y67+$D$5*0.7*3+($Y67)*$J$6*3/1200+$D$5*0.7*2*$J$6/1200+$D$5*0.7*1*$J$6/1200,$Y67+$D$5*0.7*3+($Y67)*$J$5*3/1200+$D$5*0.7*2*$J$5/1200+$D$5*0.7*1*$J$5/1200))</f>
        <v>12926.537816000004</v>
      </c>
      <c r="AC67" s="101">
        <f t="shared" ref="AC67:AC95" si="24">IF(AND($F$6="YES",HLOOKUP($L$11,$C$11:$N$12,2,0)&gt;=$T$106),$AB67+$D$5*0.7*1+$AB67*$J$6*1/1200,$AB67+$D$5*0.7*1+$AB67*$J$5*1/1200)</f>
        <v>13019.714734773337</v>
      </c>
      <c r="AD67" s="101">
        <f t="shared" ref="AD67:AD95" si="25">IF(AND($F$6="YES",HLOOKUP($M$11,$C$11:$N$12,2,0)=$T$106),$AB67+$D$5*0.7*2+($AB67)*$J$6*2/1200+$D$5*0.7*$J$6/1200,IF(AND($F$6="YES",HLOOKUP($M$11,$C$11:$N$12,2,0)&gt;$T$106),$AB67+$D$5*0.7*2+($AB67)*$J$6*2/1200+$D$5*0.7*$J$6/1200,$AB67+$D$5*0.7*2+($AB67)*$J$5*2/1200+$D$5*0.7*$J$5/1200))</f>
        <v>13112.938320213338</v>
      </c>
      <c r="AE67" s="101">
        <f t="shared" ref="AE67:AE95" si="26">IF(AND($F$6="YES",HLOOKUP($N$11,$C$11:$N$12,2,0)=$T$106),$AB67+$D$5*0.7*3+($AB67)*$J$5*2/1200+($AB67)*$J$6*1/1200+$D$5*0.7*2*$J$6/1200+$D$5*0.7*$J$5/1200,IF(AND($F$6="YES",HLOOKUP($N$11,$C$11:$N$12,2,0)&gt;$T$106),$AB67+$D$5*0.7*3+($AB67)*$J$6*3/1200+$D$5*0.7*2*$J$6/1200+$D$5*0.7*1*$J$6/1200,$AB67+$D$5*0.7*3+($AB67)*$J$5*3/1200+$D$5*0.7*2*$J$5/1200+$D$5*0.7*1*$J$5/1200))</f>
        <v>13212.678841228004</v>
      </c>
    </row>
    <row r="68" spans="2:31" s="35" customFormat="1" ht="15" hidden="1" x14ac:dyDescent="0.2">
      <c r="L68" s="34">
        <v>30691</v>
      </c>
      <c r="M68" s="35">
        <v>13617</v>
      </c>
      <c r="N68" s="35">
        <v>10778</v>
      </c>
      <c r="O68" s="217"/>
      <c r="R68" s="46">
        <v>30691</v>
      </c>
      <c r="S68" s="41">
        <f t="shared" si="14"/>
        <v>10778</v>
      </c>
      <c r="T68" s="101">
        <f t="shared" si="15"/>
        <v>10856.853333333333</v>
      </c>
      <c r="U68" s="101">
        <f t="shared" si="16"/>
        <v>10935.753333333334</v>
      </c>
      <c r="V68" s="101">
        <f t="shared" si="17"/>
        <v>11014.7</v>
      </c>
      <c r="W68" s="101">
        <f t="shared" si="18"/>
        <v>11095.131333333335</v>
      </c>
      <c r="X68" s="101">
        <f t="shared" si="19"/>
        <v>11175.609333333334</v>
      </c>
      <c r="Y68" s="101">
        <f t="shared" si="20"/>
        <v>11256.134000000002</v>
      </c>
      <c r="Z68" s="101">
        <f t="shared" si="21"/>
        <v>11338.174893333335</v>
      </c>
      <c r="AA68" s="101">
        <f t="shared" si="22"/>
        <v>11420.262453333336</v>
      </c>
      <c r="AB68" s="101">
        <f t="shared" si="23"/>
        <v>11502.396680000003</v>
      </c>
      <c r="AC68" s="101">
        <f t="shared" si="24"/>
        <v>11586.079324533337</v>
      </c>
      <c r="AD68" s="101">
        <f t="shared" si="25"/>
        <v>11669.808635733338</v>
      </c>
      <c r="AE68" s="101">
        <f t="shared" si="26"/>
        <v>11759.342811940005</v>
      </c>
    </row>
    <row r="69" spans="2:31" s="35" customFormat="1" ht="15" hidden="1" x14ac:dyDescent="0.2">
      <c r="L69" s="34">
        <v>31057</v>
      </c>
      <c r="M69" s="35">
        <v>12417</v>
      </c>
      <c r="N69" s="35">
        <v>9564</v>
      </c>
      <c r="O69" s="217"/>
      <c r="R69" s="46">
        <v>31057</v>
      </c>
      <c r="S69" s="41">
        <f t="shared" si="14"/>
        <v>9564</v>
      </c>
      <c r="T69" s="101">
        <f t="shared" si="15"/>
        <v>9634.76</v>
      </c>
      <c r="U69" s="101">
        <f t="shared" si="16"/>
        <v>9705.5666666666675</v>
      </c>
      <c r="V69" s="101">
        <f t="shared" si="17"/>
        <v>9776.4200000000019</v>
      </c>
      <c r="W69" s="101">
        <f t="shared" si="18"/>
        <v>9848.5961333333344</v>
      </c>
      <c r="X69" s="101">
        <f t="shared" si="19"/>
        <v>9920.8189333333357</v>
      </c>
      <c r="Y69" s="101">
        <f t="shared" si="20"/>
        <v>9993.0884000000024</v>
      </c>
      <c r="Z69" s="101">
        <f t="shared" si="21"/>
        <v>10066.708989333336</v>
      </c>
      <c r="AA69" s="101">
        <f t="shared" si="22"/>
        <v>10140.376245333337</v>
      </c>
      <c r="AB69" s="101">
        <f t="shared" si="23"/>
        <v>10214.090168000004</v>
      </c>
      <c r="AC69" s="101">
        <f t="shared" si="24"/>
        <v>10289.184102453337</v>
      </c>
      <c r="AD69" s="101">
        <f t="shared" si="25"/>
        <v>10364.324703573338</v>
      </c>
      <c r="AE69" s="101">
        <f t="shared" si="26"/>
        <v>10444.626016444006</v>
      </c>
    </row>
    <row r="70" spans="2:31" s="35" customFormat="1" ht="15" hidden="1" x14ac:dyDescent="0.2">
      <c r="L70" s="34">
        <v>31422</v>
      </c>
      <c r="M70" s="35">
        <v>11323</v>
      </c>
      <c r="N70" s="35">
        <v>8483</v>
      </c>
      <c r="O70" s="217"/>
      <c r="R70" s="46">
        <v>31422</v>
      </c>
      <c r="S70" s="41">
        <f t="shared" si="14"/>
        <v>8483</v>
      </c>
      <c r="T70" s="101">
        <f t="shared" si="15"/>
        <v>8546.5533333333333</v>
      </c>
      <c r="U70" s="101">
        <f t="shared" si="16"/>
        <v>8610.1533333333336</v>
      </c>
      <c r="V70" s="101">
        <f t="shared" si="17"/>
        <v>8673.8000000000011</v>
      </c>
      <c r="W70" s="101">
        <f t="shared" si="18"/>
        <v>8738.6253333333352</v>
      </c>
      <c r="X70" s="101">
        <f t="shared" si="19"/>
        <v>8803.4973333333346</v>
      </c>
      <c r="Y70" s="101">
        <f t="shared" si="20"/>
        <v>8868.4160000000029</v>
      </c>
      <c r="Z70" s="101">
        <f t="shared" si="21"/>
        <v>8934.5387733333355</v>
      </c>
      <c r="AA70" s="101">
        <f t="shared" si="22"/>
        <v>9000.708213333337</v>
      </c>
      <c r="AB70" s="101">
        <f t="shared" si="23"/>
        <v>9066.9243200000037</v>
      </c>
      <c r="AC70" s="101">
        <f t="shared" si="24"/>
        <v>9134.3704821333376</v>
      </c>
      <c r="AD70" s="101">
        <f t="shared" si="25"/>
        <v>9201.8633109333368</v>
      </c>
      <c r="AE70" s="101">
        <f t="shared" si="26"/>
        <v>9273.9432685600041</v>
      </c>
    </row>
    <row r="71" spans="2:31" s="35" customFormat="1" ht="15" hidden="1" x14ac:dyDescent="0.2">
      <c r="L71" s="34">
        <v>31787</v>
      </c>
      <c r="M71" s="35">
        <v>10367</v>
      </c>
      <c r="N71" s="35">
        <v>7512</v>
      </c>
      <c r="O71" s="217"/>
      <c r="R71" s="46">
        <v>31787</v>
      </c>
      <c r="S71" s="41">
        <f t="shared" si="14"/>
        <v>7512</v>
      </c>
      <c r="T71" s="101">
        <f t="shared" si="15"/>
        <v>7569.08</v>
      </c>
      <c r="U71" s="101">
        <f t="shared" si="16"/>
        <v>7626.2066666666669</v>
      </c>
      <c r="V71" s="101">
        <f t="shared" si="17"/>
        <v>7683.38</v>
      </c>
      <c r="W71" s="101">
        <f t="shared" si="18"/>
        <v>7741.6025333333337</v>
      </c>
      <c r="X71" s="101">
        <f t="shared" si="19"/>
        <v>7799.8717333333334</v>
      </c>
      <c r="Y71" s="101">
        <f t="shared" si="20"/>
        <v>7858.1876000000002</v>
      </c>
      <c r="Z71" s="101">
        <f t="shared" si="21"/>
        <v>7917.5755173333337</v>
      </c>
      <c r="AA71" s="101">
        <f t="shared" si="22"/>
        <v>7977.0101013333342</v>
      </c>
      <c r="AB71" s="101">
        <f t="shared" si="23"/>
        <v>8036.4913520000009</v>
      </c>
      <c r="AC71" s="101">
        <f t="shared" si="24"/>
        <v>8097.0679610133338</v>
      </c>
      <c r="AD71" s="101">
        <f t="shared" si="25"/>
        <v>8157.6912366933348</v>
      </c>
      <c r="AE71" s="101">
        <f t="shared" si="26"/>
        <v>8222.3864247160018</v>
      </c>
    </row>
    <row r="72" spans="2:31" s="35" customFormat="1" ht="15" hidden="1" x14ac:dyDescent="0.2">
      <c r="L72" s="34">
        <v>32152</v>
      </c>
      <c r="M72" s="35">
        <v>9498</v>
      </c>
      <c r="N72" s="35">
        <v>6652</v>
      </c>
      <c r="O72" s="217"/>
      <c r="R72" s="46">
        <v>32152</v>
      </c>
      <c r="S72" s="41">
        <f t="shared" si="14"/>
        <v>6652</v>
      </c>
      <c r="T72" s="101">
        <f t="shared" si="15"/>
        <v>6703.3466666666664</v>
      </c>
      <c r="U72" s="101">
        <f t="shared" si="16"/>
        <v>6754.7400000000007</v>
      </c>
      <c r="V72" s="101">
        <f t="shared" si="17"/>
        <v>6806.18</v>
      </c>
      <c r="W72" s="101">
        <f t="shared" si="18"/>
        <v>6858.5545333333339</v>
      </c>
      <c r="X72" s="101">
        <f t="shared" si="19"/>
        <v>6910.9757333333337</v>
      </c>
      <c r="Y72" s="101">
        <f t="shared" si="20"/>
        <v>6963.4436000000005</v>
      </c>
      <c r="Z72" s="101">
        <f t="shared" si="21"/>
        <v>7016.8665573333337</v>
      </c>
      <c r="AA72" s="101">
        <f t="shared" si="22"/>
        <v>7070.336181333334</v>
      </c>
      <c r="AB72" s="101">
        <f t="shared" si="23"/>
        <v>7123.8524720000005</v>
      </c>
      <c r="AC72" s="101">
        <f t="shared" si="24"/>
        <v>7178.3448218133335</v>
      </c>
      <c r="AD72" s="101">
        <f t="shared" si="25"/>
        <v>7232.8838382933345</v>
      </c>
      <c r="AE72" s="101">
        <f t="shared" si="26"/>
        <v>7291.0384476760019</v>
      </c>
    </row>
    <row r="73" spans="2:31" s="35" customFormat="1" ht="15" hidden="1" x14ac:dyDescent="0.2">
      <c r="C73" s="36"/>
      <c r="D73" s="36"/>
      <c r="E73" s="36"/>
      <c r="F73" s="36"/>
      <c r="G73" s="36"/>
      <c r="H73" s="36"/>
      <c r="I73" s="36"/>
      <c r="J73" s="37"/>
      <c r="K73" s="36"/>
      <c r="L73" s="34">
        <v>32518</v>
      </c>
      <c r="M73" s="35">
        <v>8717</v>
      </c>
      <c r="N73" s="35">
        <v>5868</v>
      </c>
      <c r="O73" s="217"/>
      <c r="R73" s="46">
        <v>32518</v>
      </c>
      <c r="S73" s="41">
        <f t="shared" si="14"/>
        <v>5868</v>
      </c>
      <c r="T73" s="101">
        <f t="shared" si="15"/>
        <v>5914.12</v>
      </c>
      <c r="U73" s="101">
        <f t="shared" si="16"/>
        <v>5960.2866666666669</v>
      </c>
      <c r="V73" s="101">
        <f t="shared" si="17"/>
        <v>6006.5</v>
      </c>
      <c r="W73" s="101">
        <f t="shared" si="18"/>
        <v>6053.5433333333331</v>
      </c>
      <c r="X73" s="101">
        <f t="shared" si="19"/>
        <v>6100.6333333333341</v>
      </c>
      <c r="Y73" s="101">
        <f t="shared" si="20"/>
        <v>6147.77</v>
      </c>
      <c r="Z73" s="101">
        <f t="shared" si="21"/>
        <v>6195.755133333334</v>
      </c>
      <c r="AA73" s="101">
        <f t="shared" si="22"/>
        <v>6243.7869333333338</v>
      </c>
      <c r="AB73" s="101">
        <f t="shared" si="23"/>
        <v>6291.8654000000006</v>
      </c>
      <c r="AC73" s="101">
        <f t="shared" si="24"/>
        <v>6340.811169333334</v>
      </c>
      <c r="AD73" s="101">
        <f t="shared" si="25"/>
        <v>6389.8036053333344</v>
      </c>
      <c r="AE73" s="101">
        <f t="shared" si="26"/>
        <v>6441.9956407000018</v>
      </c>
    </row>
    <row r="74" spans="2:31" s="35" customFormat="1" ht="15" hidden="1" x14ac:dyDescent="0.2">
      <c r="C74" s="36"/>
      <c r="D74" s="36"/>
      <c r="E74" s="36"/>
      <c r="F74" s="36"/>
      <c r="G74" s="36"/>
      <c r="H74" s="36"/>
      <c r="I74" s="36"/>
      <c r="J74" s="36"/>
      <c r="K74" s="36"/>
      <c r="L74" s="34">
        <v>32874</v>
      </c>
      <c r="M74" s="35">
        <v>8539</v>
      </c>
      <c r="N74" s="35">
        <v>5684</v>
      </c>
      <c r="O74" s="217"/>
      <c r="R74" s="46">
        <v>32874</v>
      </c>
      <c r="S74" s="41">
        <f t="shared" si="14"/>
        <v>5684</v>
      </c>
      <c r="T74" s="101">
        <f t="shared" si="15"/>
        <v>5728.8933333333334</v>
      </c>
      <c r="U74" s="101">
        <f t="shared" si="16"/>
        <v>5773.8333333333339</v>
      </c>
      <c r="V74" s="101">
        <f t="shared" si="17"/>
        <v>5818.8200000000006</v>
      </c>
      <c r="W74" s="101">
        <f t="shared" si="18"/>
        <v>5864.612133333334</v>
      </c>
      <c r="X74" s="101">
        <f t="shared" si="19"/>
        <v>5910.4509333333344</v>
      </c>
      <c r="Y74" s="101">
        <f t="shared" si="20"/>
        <v>5956.336400000001</v>
      </c>
      <c r="Z74" s="101">
        <f t="shared" si="21"/>
        <v>6003.0453093333344</v>
      </c>
      <c r="AA74" s="101">
        <f t="shared" si="22"/>
        <v>6049.8008853333349</v>
      </c>
      <c r="AB74" s="101">
        <f t="shared" si="23"/>
        <v>6096.6031280000016</v>
      </c>
      <c r="AC74" s="101">
        <f t="shared" si="24"/>
        <v>6144.2471488533347</v>
      </c>
      <c r="AD74" s="101">
        <f t="shared" si="25"/>
        <v>6191.9378363733349</v>
      </c>
      <c r="AE74" s="101">
        <f t="shared" si="26"/>
        <v>6242.730492124002</v>
      </c>
    </row>
    <row r="75" spans="2:31" s="35" customFormat="1" ht="15.75" hidden="1" x14ac:dyDescent="0.25">
      <c r="C75" s="38"/>
      <c r="D75" s="38"/>
      <c r="E75" s="36"/>
      <c r="F75" s="36"/>
      <c r="G75" s="36"/>
      <c r="H75" s="36"/>
      <c r="I75" s="36"/>
      <c r="J75" s="36"/>
      <c r="K75" s="36"/>
      <c r="L75" s="34">
        <v>33239</v>
      </c>
      <c r="M75" s="35">
        <v>7529</v>
      </c>
      <c r="N75" s="35">
        <v>5012</v>
      </c>
      <c r="O75" s="217"/>
      <c r="R75" s="46">
        <v>33239</v>
      </c>
      <c r="S75" s="41">
        <f t="shared" si="14"/>
        <v>5012</v>
      </c>
      <c r="T75" s="101">
        <f t="shared" si="15"/>
        <v>5052.413333333333</v>
      </c>
      <c r="U75" s="101">
        <f t="shared" si="16"/>
        <v>5092.8733333333339</v>
      </c>
      <c r="V75" s="101">
        <f t="shared" si="17"/>
        <v>5133.38</v>
      </c>
      <c r="W75" s="101">
        <f t="shared" si="18"/>
        <v>5174.6025333333337</v>
      </c>
      <c r="X75" s="101">
        <f t="shared" si="19"/>
        <v>5215.8717333333334</v>
      </c>
      <c r="Y75" s="101">
        <f t="shared" si="20"/>
        <v>5257.1876000000002</v>
      </c>
      <c r="Z75" s="101">
        <f t="shared" si="21"/>
        <v>5299.2355173333335</v>
      </c>
      <c r="AA75" s="101">
        <f t="shared" si="22"/>
        <v>5341.3301013333339</v>
      </c>
      <c r="AB75" s="101">
        <f t="shared" si="23"/>
        <v>5383.4713520000005</v>
      </c>
      <c r="AC75" s="101">
        <f t="shared" si="24"/>
        <v>5426.3611610133339</v>
      </c>
      <c r="AD75" s="101">
        <f t="shared" si="25"/>
        <v>5469.2976366933344</v>
      </c>
      <c r="AE75" s="101">
        <f t="shared" si="26"/>
        <v>5514.9795147160012</v>
      </c>
    </row>
    <row r="76" spans="2:31" s="35" customFormat="1" ht="15.75" hidden="1" x14ac:dyDescent="0.25">
      <c r="C76" s="38"/>
      <c r="D76" s="39"/>
      <c r="E76" s="40"/>
      <c r="F76" s="36"/>
      <c r="G76" s="36"/>
      <c r="H76" s="36"/>
      <c r="I76" s="36"/>
      <c r="J76" s="36"/>
      <c r="K76" s="36"/>
      <c r="L76" s="34">
        <v>33604</v>
      </c>
      <c r="M76" s="35">
        <v>6630</v>
      </c>
      <c r="N76" s="35">
        <v>4411</v>
      </c>
      <c r="O76" s="217"/>
      <c r="R76" s="46">
        <v>33604</v>
      </c>
      <c r="S76" s="41">
        <f t="shared" si="14"/>
        <v>4411</v>
      </c>
      <c r="T76" s="101">
        <f t="shared" si="15"/>
        <v>4447.4066666666668</v>
      </c>
      <c r="U76" s="101">
        <f t="shared" si="16"/>
        <v>4483.8600000000006</v>
      </c>
      <c r="V76" s="101">
        <f t="shared" si="17"/>
        <v>4520.3600000000006</v>
      </c>
      <c r="W76" s="101">
        <f t="shared" si="18"/>
        <v>4557.4957333333341</v>
      </c>
      <c r="X76" s="101">
        <f t="shared" si="19"/>
        <v>4594.6781333333347</v>
      </c>
      <c r="Y76" s="101">
        <f t="shared" si="20"/>
        <v>4631.9072000000006</v>
      </c>
      <c r="Z76" s="101">
        <f t="shared" si="21"/>
        <v>4669.7865813333337</v>
      </c>
      <c r="AA76" s="101">
        <f t="shared" si="22"/>
        <v>4707.712629333334</v>
      </c>
      <c r="AB76" s="101">
        <f t="shared" si="23"/>
        <v>4745.6853440000004</v>
      </c>
      <c r="AC76" s="101">
        <f t="shared" si="24"/>
        <v>4784.3232462933338</v>
      </c>
      <c r="AD76" s="101">
        <f t="shared" si="25"/>
        <v>4823.0078152533342</v>
      </c>
      <c r="AE76" s="101">
        <f t="shared" si="26"/>
        <v>4864.1188935520013</v>
      </c>
    </row>
    <row r="77" spans="2:31" s="35" customFormat="1" ht="15.75" hidden="1" x14ac:dyDescent="0.25">
      <c r="C77" s="38"/>
      <c r="D77" s="38"/>
      <c r="E77" s="36"/>
      <c r="F77" s="36"/>
      <c r="G77" s="36"/>
      <c r="H77" s="36"/>
      <c r="I77" s="36"/>
      <c r="J77" s="36"/>
      <c r="K77" s="36"/>
      <c r="L77" s="34">
        <v>33970</v>
      </c>
      <c r="M77" s="35">
        <v>5828</v>
      </c>
      <c r="N77" s="35">
        <v>3882</v>
      </c>
      <c r="O77" s="217"/>
      <c r="R77" s="46">
        <v>33970</v>
      </c>
      <c r="S77" s="41">
        <f t="shared" si="14"/>
        <v>3882</v>
      </c>
      <c r="T77" s="101">
        <f t="shared" si="15"/>
        <v>3914.88</v>
      </c>
      <c r="U77" s="101">
        <f t="shared" si="16"/>
        <v>3947.8066666666668</v>
      </c>
      <c r="V77" s="101">
        <f t="shared" si="17"/>
        <v>3980.7799999999997</v>
      </c>
      <c r="W77" s="101">
        <f t="shared" si="18"/>
        <v>4014.3185333333331</v>
      </c>
      <c r="X77" s="101">
        <f t="shared" si="19"/>
        <v>4047.9037333333331</v>
      </c>
      <c r="Y77" s="101">
        <f t="shared" si="20"/>
        <v>4081.5355999999997</v>
      </c>
      <c r="Z77" s="101">
        <f t="shared" si="21"/>
        <v>4115.7458373333329</v>
      </c>
      <c r="AA77" s="101">
        <f t="shared" si="22"/>
        <v>4150.0027413333337</v>
      </c>
      <c r="AB77" s="101">
        <f t="shared" si="23"/>
        <v>4184.3063119999997</v>
      </c>
      <c r="AC77" s="101">
        <f t="shared" si="24"/>
        <v>4219.2016874133333</v>
      </c>
      <c r="AD77" s="101">
        <f t="shared" si="25"/>
        <v>4254.143729493333</v>
      </c>
      <c r="AE77" s="101">
        <f t="shared" si="26"/>
        <v>4291.2315913960001</v>
      </c>
    </row>
    <row r="78" spans="2:31" s="35" customFormat="1" ht="15" hidden="1" x14ac:dyDescent="0.2">
      <c r="B78" s="41"/>
      <c r="C78" s="42"/>
      <c r="D78" s="42"/>
      <c r="E78" s="42"/>
      <c r="F78" s="42"/>
      <c r="G78" s="42"/>
      <c r="H78" s="42"/>
      <c r="I78" s="42"/>
      <c r="J78" s="42"/>
      <c r="K78" s="42"/>
      <c r="L78" s="34">
        <v>34335</v>
      </c>
      <c r="M78" s="35">
        <v>5117</v>
      </c>
      <c r="N78" s="35">
        <v>3406</v>
      </c>
      <c r="O78" s="217"/>
      <c r="R78" s="46">
        <v>34335</v>
      </c>
      <c r="S78" s="41">
        <f t="shared" si="14"/>
        <v>3406</v>
      </c>
      <c r="T78" s="101">
        <f t="shared" si="15"/>
        <v>3435.7066666666665</v>
      </c>
      <c r="U78" s="101">
        <f t="shared" si="16"/>
        <v>3465.46</v>
      </c>
      <c r="V78" s="101">
        <f t="shared" si="17"/>
        <v>3495.2599999999998</v>
      </c>
      <c r="W78" s="101">
        <f t="shared" si="18"/>
        <v>3525.561733333333</v>
      </c>
      <c r="X78" s="101">
        <f t="shared" si="19"/>
        <v>3555.9101333333329</v>
      </c>
      <c r="Y78" s="101">
        <f t="shared" si="20"/>
        <v>3586.3051999999998</v>
      </c>
      <c r="Z78" s="101">
        <f t="shared" si="21"/>
        <v>3617.2139013333331</v>
      </c>
      <c r="AA78" s="101">
        <f t="shared" si="22"/>
        <v>3648.169269333333</v>
      </c>
      <c r="AB78" s="101">
        <f t="shared" si="23"/>
        <v>3679.1713039999995</v>
      </c>
      <c r="AC78" s="101">
        <f t="shared" si="24"/>
        <v>3710.6991126933331</v>
      </c>
      <c r="AD78" s="101">
        <f t="shared" si="25"/>
        <v>3742.2735880533328</v>
      </c>
      <c r="AE78" s="101">
        <f t="shared" si="26"/>
        <v>3775.7413157319993</v>
      </c>
    </row>
    <row r="79" spans="2:31" s="35" customFormat="1" ht="15" hidden="1" x14ac:dyDescent="0.2">
      <c r="B79" s="47"/>
      <c r="C79" s="42"/>
      <c r="D79" s="42"/>
      <c r="E79" s="42"/>
      <c r="F79" s="42"/>
      <c r="G79" s="42"/>
      <c r="H79" s="42"/>
      <c r="I79" s="42"/>
      <c r="J79" s="42"/>
      <c r="K79" s="42"/>
      <c r="L79" s="34">
        <v>34700</v>
      </c>
      <c r="M79" s="35">
        <v>4486</v>
      </c>
      <c r="N79" s="35">
        <v>2988</v>
      </c>
      <c r="O79" s="217"/>
      <c r="R79" s="46">
        <v>34700</v>
      </c>
      <c r="S79" s="41">
        <f t="shared" si="14"/>
        <v>2988</v>
      </c>
      <c r="T79" s="101">
        <f t="shared" si="15"/>
        <v>3014.92</v>
      </c>
      <c r="U79" s="101">
        <f t="shared" si="16"/>
        <v>3041.8866666666668</v>
      </c>
      <c r="V79" s="101">
        <f t="shared" si="17"/>
        <v>3068.9</v>
      </c>
      <c r="W79" s="101">
        <f t="shared" si="18"/>
        <v>3096.3593333333333</v>
      </c>
      <c r="X79" s="101">
        <f t="shared" si="19"/>
        <v>3123.8653333333332</v>
      </c>
      <c r="Y79" s="101">
        <f t="shared" si="20"/>
        <v>3151.4180000000001</v>
      </c>
      <c r="Z79" s="101">
        <f t="shared" si="21"/>
        <v>3179.4274533333332</v>
      </c>
      <c r="AA79" s="101">
        <f t="shared" si="22"/>
        <v>3207.4835733333334</v>
      </c>
      <c r="AB79" s="101">
        <f t="shared" si="23"/>
        <v>3235.5863599999998</v>
      </c>
      <c r="AC79" s="101">
        <f t="shared" si="24"/>
        <v>3264.1569357333333</v>
      </c>
      <c r="AD79" s="101">
        <f t="shared" si="25"/>
        <v>3292.774178133333</v>
      </c>
      <c r="AE79" s="101">
        <f t="shared" si="26"/>
        <v>3323.0628803799996</v>
      </c>
    </row>
    <row r="80" spans="2:31" s="35" customFormat="1" ht="15" hidden="1" x14ac:dyDescent="0.2">
      <c r="C80" s="36"/>
      <c r="D80" s="44"/>
      <c r="E80" s="44"/>
      <c r="F80" s="44"/>
      <c r="G80" s="44"/>
      <c r="H80" s="44"/>
      <c r="I80" s="44"/>
      <c r="J80" s="44"/>
      <c r="K80" s="44"/>
      <c r="L80" s="34">
        <v>35065</v>
      </c>
      <c r="M80" s="35">
        <v>3928</v>
      </c>
      <c r="N80" s="35">
        <v>2616</v>
      </c>
      <c r="O80" s="217"/>
      <c r="R80" s="46">
        <v>35065</v>
      </c>
      <c r="S80" s="41">
        <f t="shared" si="14"/>
        <v>2616</v>
      </c>
      <c r="T80" s="101">
        <f t="shared" si="15"/>
        <v>2640.44</v>
      </c>
      <c r="U80" s="101">
        <f t="shared" si="16"/>
        <v>2664.9266666666667</v>
      </c>
      <c r="V80" s="101">
        <f t="shared" si="17"/>
        <v>2689.46</v>
      </c>
      <c r="W80" s="101">
        <f t="shared" si="18"/>
        <v>2714.3897333333334</v>
      </c>
      <c r="X80" s="101">
        <f t="shared" si="19"/>
        <v>2739.3661333333334</v>
      </c>
      <c r="Y80" s="101">
        <f t="shared" si="20"/>
        <v>2764.3892000000001</v>
      </c>
      <c r="Z80" s="101">
        <f t="shared" si="21"/>
        <v>2789.8184613333333</v>
      </c>
      <c r="AA80" s="101">
        <f t="shared" si="22"/>
        <v>2815.2943893333336</v>
      </c>
      <c r="AB80" s="101">
        <f t="shared" si="23"/>
        <v>2840.816984</v>
      </c>
      <c r="AC80" s="101">
        <f t="shared" si="24"/>
        <v>2866.7557638933336</v>
      </c>
      <c r="AD80" s="101">
        <f t="shared" si="25"/>
        <v>2892.7412104533332</v>
      </c>
      <c r="AE80" s="101">
        <f t="shared" si="26"/>
        <v>2920.2007321719998</v>
      </c>
    </row>
    <row r="81" spans="12:31" s="35" customFormat="1" ht="15" hidden="1" x14ac:dyDescent="0.2">
      <c r="L81" s="34">
        <v>35431</v>
      </c>
      <c r="M81" s="35">
        <v>3425</v>
      </c>
      <c r="N81" s="35">
        <v>2280</v>
      </c>
      <c r="O81" s="217"/>
      <c r="R81" s="46">
        <v>35431</v>
      </c>
      <c r="S81" s="41">
        <f t="shared" si="14"/>
        <v>2280</v>
      </c>
      <c r="T81" s="101">
        <f t="shared" si="15"/>
        <v>2302.1999999999998</v>
      </c>
      <c r="U81" s="101">
        <f t="shared" si="16"/>
        <v>2324.4466666666667</v>
      </c>
      <c r="V81" s="101">
        <f t="shared" si="17"/>
        <v>2346.7399999999998</v>
      </c>
      <c r="W81" s="101">
        <f t="shared" si="18"/>
        <v>2369.3849333333333</v>
      </c>
      <c r="X81" s="101">
        <f t="shared" si="19"/>
        <v>2392.0765333333329</v>
      </c>
      <c r="Y81" s="101">
        <f t="shared" si="20"/>
        <v>2414.8147999999997</v>
      </c>
      <c r="Z81" s="101">
        <f t="shared" si="21"/>
        <v>2437.9135653333328</v>
      </c>
      <c r="AA81" s="101">
        <f t="shared" si="22"/>
        <v>2461.0589973333331</v>
      </c>
      <c r="AB81" s="101">
        <f t="shared" si="23"/>
        <v>2484.2510959999995</v>
      </c>
      <c r="AC81" s="101">
        <f t="shared" si="24"/>
        <v>2507.8127699733327</v>
      </c>
      <c r="AD81" s="101">
        <f t="shared" si="25"/>
        <v>2531.421110613333</v>
      </c>
      <c r="AE81" s="101">
        <f t="shared" si="26"/>
        <v>2556.3252434679998</v>
      </c>
    </row>
    <row r="82" spans="12:31" s="35" customFormat="1" ht="15" hidden="1" x14ac:dyDescent="0.2">
      <c r="L82" s="34">
        <v>35796</v>
      </c>
      <c r="M82" s="35">
        <v>2982</v>
      </c>
      <c r="N82" s="35">
        <v>1987</v>
      </c>
      <c r="O82" s="217"/>
      <c r="R82" s="46">
        <v>35796</v>
      </c>
      <c r="S82" s="41">
        <f t="shared" si="14"/>
        <v>1987</v>
      </c>
      <c r="T82" s="101">
        <f t="shared" si="15"/>
        <v>2007.2466666666667</v>
      </c>
      <c r="U82" s="101">
        <f t="shared" si="16"/>
        <v>2027.54</v>
      </c>
      <c r="V82" s="101">
        <f t="shared" si="17"/>
        <v>2047.8799999999999</v>
      </c>
      <c r="W82" s="101">
        <f t="shared" si="18"/>
        <v>2068.5325333333335</v>
      </c>
      <c r="X82" s="101">
        <f t="shared" si="19"/>
        <v>2089.2317333333335</v>
      </c>
      <c r="Y82" s="101">
        <f t="shared" si="20"/>
        <v>2109.9776000000002</v>
      </c>
      <c r="Z82" s="101">
        <f t="shared" si="21"/>
        <v>2131.0441173333334</v>
      </c>
      <c r="AA82" s="101">
        <f t="shared" si="22"/>
        <v>2152.1573013333336</v>
      </c>
      <c r="AB82" s="101">
        <f t="shared" si="23"/>
        <v>2173.3171520000001</v>
      </c>
      <c r="AC82" s="101">
        <f t="shared" si="24"/>
        <v>2194.8059330133333</v>
      </c>
      <c r="AD82" s="101">
        <f t="shared" si="25"/>
        <v>2216.3413806933336</v>
      </c>
      <c r="AE82" s="101">
        <f t="shared" si="26"/>
        <v>2239.0171536160001</v>
      </c>
    </row>
    <row r="83" spans="12:31" s="35" customFormat="1" ht="15" hidden="1" x14ac:dyDescent="0.2">
      <c r="L83" s="34">
        <v>36161</v>
      </c>
      <c r="M83" s="35">
        <v>2591</v>
      </c>
      <c r="N83" s="35">
        <v>1724</v>
      </c>
      <c r="O83" s="217"/>
      <c r="R83" s="46">
        <v>36161</v>
      </c>
      <c r="S83" s="41">
        <f t="shared" si="14"/>
        <v>1724</v>
      </c>
      <c r="T83" s="101">
        <f t="shared" si="15"/>
        <v>1742.4933333333333</v>
      </c>
      <c r="U83" s="101">
        <f t="shared" si="16"/>
        <v>1761.0333333333333</v>
      </c>
      <c r="V83" s="101">
        <f t="shared" si="17"/>
        <v>1779.62</v>
      </c>
      <c r="W83" s="101">
        <f t="shared" si="18"/>
        <v>1798.4841333333331</v>
      </c>
      <c r="X83" s="101">
        <f t="shared" si="19"/>
        <v>1817.3949333333333</v>
      </c>
      <c r="Y83" s="101">
        <f t="shared" si="20"/>
        <v>1836.3523999999998</v>
      </c>
      <c r="Z83" s="101">
        <f t="shared" si="21"/>
        <v>1855.5947493333331</v>
      </c>
      <c r="AA83" s="101">
        <f t="shared" si="22"/>
        <v>1874.883765333333</v>
      </c>
      <c r="AB83" s="101">
        <f t="shared" si="23"/>
        <v>1894.2194479999996</v>
      </c>
      <c r="AC83" s="101">
        <f t="shared" si="24"/>
        <v>1913.847577653333</v>
      </c>
      <c r="AD83" s="101">
        <f t="shared" si="25"/>
        <v>1933.5223739733328</v>
      </c>
      <c r="AE83" s="101">
        <f t="shared" si="26"/>
        <v>1954.1979466839994</v>
      </c>
    </row>
    <row r="84" spans="12:31" s="35" customFormat="1" ht="15" hidden="1" x14ac:dyDescent="0.2">
      <c r="L84" s="34">
        <v>36526</v>
      </c>
      <c r="M84" s="35">
        <v>2238</v>
      </c>
      <c r="N84" s="35">
        <v>1495</v>
      </c>
      <c r="O84" s="217"/>
      <c r="R84" s="46">
        <v>36526</v>
      </c>
      <c r="S84" s="41">
        <f t="shared" si="14"/>
        <v>1495</v>
      </c>
      <c r="T84" s="101">
        <f t="shared" si="15"/>
        <v>1511.9666666666667</v>
      </c>
      <c r="U84" s="101">
        <f t="shared" si="16"/>
        <v>1528.98</v>
      </c>
      <c r="V84" s="101">
        <f t="shared" si="17"/>
        <v>1546.04</v>
      </c>
      <c r="W84" s="101">
        <f t="shared" si="18"/>
        <v>1563.3469333333333</v>
      </c>
      <c r="X84" s="101">
        <f t="shared" si="19"/>
        <v>1580.7005333333332</v>
      </c>
      <c r="Y84" s="101">
        <f t="shared" si="20"/>
        <v>1598.1007999999999</v>
      </c>
      <c r="Z84" s="101">
        <f t="shared" si="21"/>
        <v>1615.7548053333333</v>
      </c>
      <c r="AA84" s="101">
        <f t="shared" si="22"/>
        <v>1633.4554773333332</v>
      </c>
      <c r="AB84" s="101">
        <f t="shared" si="23"/>
        <v>1651.2028159999998</v>
      </c>
      <c r="AC84" s="101">
        <f t="shared" si="24"/>
        <v>1669.2108347733331</v>
      </c>
      <c r="AD84" s="101">
        <f t="shared" si="25"/>
        <v>1687.265520213333</v>
      </c>
      <c r="AE84" s="101">
        <f t="shared" si="26"/>
        <v>1706.1994737279997</v>
      </c>
    </row>
    <row r="85" spans="12:31" s="35" customFormat="1" ht="15" hidden="1" x14ac:dyDescent="0.2">
      <c r="L85" s="34">
        <v>36892</v>
      </c>
      <c r="M85" s="35">
        <v>1929</v>
      </c>
      <c r="N85" s="35">
        <v>1286</v>
      </c>
      <c r="O85" s="217"/>
      <c r="R85" s="46">
        <v>36892</v>
      </c>
      <c r="S85" s="41">
        <f t="shared" si="14"/>
        <v>1286</v>
      </c>
      <c r="T85" s="101">
        <f t="shared" si="15"/>
        <v>1301.5733333333333</v>
      </c>
      <c r="U85" s="101">
        <f t="shared" si="16"/>
        <v>1317.1933333333334</v>
      </c>
      <c r="V85" s="101">
        <f t="shared" si="17"/>
        <v>1332.86</v>
      </c>
      <c r="W85" s="101">
        <f t="shared" si="18"/>
        <v>1348.7457333333332</v>
      </c>
      <c r="X85" s="101">
        <f t="shared" si="19"/>
        <v>1364.6781333333331</v>
      </c>
      <c r="Y85" s="101">
        <f t="shared" si="20"/>
        <v>1380.6571999999999</v>
      </c>
      <c r="Z85" s="101">
        <f t="shared" si="21"/>
        <v>1396.8615813333331</v>
      </c>
      <c r="AA85" s="101">
        <f t="shared" si="22"/>
        <v>1413.1126293333332</v>
      </c>
      <c r="AB85" s="101">
        <f t="shared" si="23"/>
        <v>1429.4103439999997</v>
      </c>
      <c r="AC85" s="101">
        <f t="shared" si="24"/>
        <v>1445.939746293333</v>
      </c>
      <c r="AD85" s="101">
        <f t="shared" si="25"/>
        <v>1462.5158152533329</v>
      </c>
      <c r="AE85" s="101">
        <f t="shared" si="26"/>
        <v>1479.8602560519996</v>
      </c>
    </row>
    <row r="86" spans="12:31" s="35" customFormat="1" ht="15" hidden="1" x14ac:dyDescent="0.2">
      <c r="L86" s="34">
        <v>37257</v>
      </c>
      <c r="M86" s="35">
        <v>1654</v>
      </c>
      <c r="N86" s="35">
        <v>1103</v>
      </c>
      <c r="O86" s="217"/>
      <c r="R86" s="46">
        <v>37257</v>
      </c>
      <c r="S86" s="41">
        <f t="shared" si="14"/>
        <v>1103</v>
      </c>
      <c r="T86" s="101">
        <f t="shared" si="15"/>
        <v>1117.3533333333332</v>
      </c>
      <c r="U86" s="101">
        <f t="shared" si="16"/>
        <v>1131.7533333333333</v>
      </c>
      <c r="V86" s="101">
        <f t="shared" si="17"/>
        <v>1146.1999999999998</v>
      </c>
      <c r="W86" s="101">
        <f t="shared" si="18"/>
        <v>1160.8413333333331</v>
      </c>
      <c r="X86" s="101">
        <f t="shared" si="19"/>
        <v>1175.5293333333332</v>
      </c>
      <c r="Y86" s="101">
        <f t="shared" si="20"/>
        <v>1190.2639999999997</v>
      </c>
      <c r="Z86" s="101">
        <f t="shared" si="21"/>
        <v>1205.1990933333329</v>
      </c>
      <c r="AA86" s="101">
        <f t="shared" si="22"/>
        <v>1220.1808533333331</v>
      </c>
      <c r="AB86" s="101">
        <f t="shared" si="23"/>
        <v>1235.2092799999996</v>
      </c>
      <c r="AC86" s="101">
        <f t="shared" si="24"/>
        <v>1250.4440085333329</v>
      </c>
      <c r="AD86" s="101">
        <f t="shared" si="25"/>
        <v>1265.7254037333328</v>
      </c>
      <c r="AE86" s="101">
        <f t="shared" si="26"/>
        <v>1281.6780702399994</v>
      </c>
    </row>
    <row r="87" spans="12:31" s="35" customFormat="1" ht="15" hidden="1" x14ac:dyDescent="0.2">
      <c r="L87" s="34">
        <v>37622</v>
      </c>
      <c r="M87" s="35">
        <v>1401</v>
      </c>
      <c r="N87" s="35">
        <v>935</v>
      </c>
      <c r="O87" s="217"/>
      <c r="R87" s="46">
        <v>37622</v>
      </c>
      <c r="S87" s="41">
        <f t="shared" si="14"/>
        <v>935</v>
      </c>
      <c r="T87" s="101">
        <f t="shared" si="15"/>
        <v>948.23333333333335</v>
      </c>
      <c r="U87" s="101">
        <f t="shared" si="16"/>
        <v>961.51333333333332</v>
      </c>
      <c r="V87" s="101">
        <f t="shared" si="17"/>
        <v>974.84</v>
      </c>
      <c r="W87" s="101">
        <f t="shared" si="18"/>
        <v>988.33893333333333</v>
      </c>
      <c r="X87" s="101">
        <f t="shared" si="19"/>
        <v>1001.8845333333334</v>
      </c>
      <c r="Y87" s="101">
        <f t="shared" si="20"/>
        <v>1015.4768</v>
      </c>
      <c r="Z87" s="101">
        <f t="shared" si="21"/>
        <v>1029.2466453333334</v>
      </c>
      <c r="AA87" s="101">
        <f t="shared" si="22"/>
        <v>1043.0631573333333</v>
      </c>
      <c r="AB87" s="101">
        <f t="shared" si="23"/>
        <v>1056.9263359999998</v>
      </c>
      <c r="AC87" s="101">
        <f t="shared" si="24"/>
        <v>1070.9725115733331</v>
      </c>
      <c r="AD87" s="101">
        <f t="shared" si="25"/>
        <v>1085.0653538133331</v>
      </c>
      <c r="AE87" s="101">
        <f t="shared" si="26"/>
        <v>1099.7403258879997</v>
      </c>
    </row>
    <row r="88" spans="12:31" s="35" customFormat="1" ht="15" hidden="1" x14ac:dyDescent="0.2">
      <c r="L88" s="34">
        <v>37987</v>
      </c>
      <c r="M88" s="35">
        <v>1174</v>
      </c>
      <c r="N88" s="35">
        <v>782</v>
      </c>
      <c r="O88" s="217"/>
      <c r="R88" s="46">
        <v>37987</v>
      </c>
      <c r="S88" s="41">
        <f t="shared" si="14"/>
        <v>782</v>
      </c>
      <c r="T88" s="101">
        <f t="shared" si="15"/>
        <v>794.21333333333337</v>
      </c>
      <c r="U88" s="101">
        <f t="shared" si="16"/>
        <v>806.47333333333324</v>
      </c>
      <c r="V88" s="101">
        <f t="shared" si="17"/>
        <v>818.78</v>
      </c>
      <c r="W88" s="101">
        <f t="shared" si="18"/>
        <v>831.23853333333329</v>
      </c>
      <c r="X88" s="101">
        <f t="shared" si="19"/>
        <v>843.74373333333324</v>
      </c>
      <c r="Y88" s="101">
        <f t="shared" si="20"/>
        <v>856.29559999999992</v>
      </c>
      <c r="Z88" s="101">
        <f t="shared" si="21"/>
        <v>869.00423733333321</v>
      </c>
      <c r="AA88" s="101">
        <f t="shared" si="22"/>
        <v>881.75954133333323</v>
      </c>
      <c r="AB88" s="101">
        <f t="shared" si="23"/>
        <v>894.56151199999988</v>
      </c>
      <c r="AC88" s="101">
        <f t="shared" si="24"/>
        <v>907.52525541333318</v>
      </c>
      <c r="AD88" s="101">
        <f t="shared" si="25"/>
        <v>920.53566549333323</v>
      </c>
      <c r="AE88" s="101">
        <f t="shared" si="26"/>
        <v>934.0470229959999</v>
      </c>
    </row>
    <row r="89" spans="12:31" s="35" customFormat="1" ht="15" hidden="1" x14ac:dyDescent="0.2">
      <c r="L89" s="34">
        <v>38353</v>
      </c>
      <c r="M89" s="35">
        <v>964</v>
      </c>
      <c r="N89" s="35">
        <v>643</v>
      </c>
      <c r="O89" s="217"/>
      <c r="R89" s="46">
        <v>38353</v>
      </c>
      <c r="S89" s="41">
        <f t="shared" si="14"/>
        <v>643</v>
      </c>
      <c r="T89" s="101">
        <f t="shared" si="15"/>
        <v>654.28666666666663</v>
      </c>
      <c r="U89" s="101">
        <f t="shared" si="16"/>
        <v>665.62</v>
      </c>
      <c r="V89" s="101">
        <f t="shared" si="17"/>
        <v>677</v>
      </c>
      <c r="W89" s="101">
        <f t="shared" si="18"/>
        <v>688.51333333333332</v>
      </c>
      <c r="X89" s="101">
        <f t="shared" si="19"/>
        <v>700.07333333333327</v>
      </c>
      <c r="Y89" s="101">
        <f t="shared" si="20"/>
        <v>711.68</v>
      </c>
      <c r="Z89" s="101">
        <f t="shared" si="21"/>
        <v>723.42453333333333</v>
      </c>
      <c r="AA89" s="101">
        <f t="shared" si="22"/>
        <v>735.21573333333322</v>
      </c>
      <c r="AB89" s="101">
        <f t="shared" si="23"/>
        <v>747.05359999999996</v>
      </c>
      <c r="AC89" s="101">
        <f t="shared" si="24"/>
        <v>759.03395733333332</v>
      </c>
      <c r="AD89" s="101">
        <f t="shared" si="25"/>
        <v>771.0609813333333</v>
      </c>
      <c r="AE89" s="101">
        <f t="shared" si="26"/>
        <v>783.51519879999989</v>
      </c>
    </row>
    <row r="90" spans="12:31" s="35" customFormat="1" ht="15" hidden="1" x14ac:dyDescent="0.2">
      <c r="L90" s="34">
        <v>38718</v>
      </c>
      <c r="M90" s="35">
        <v>770</v>
      </c>
      <c r="N90" s="35">
        <v>512</v>
      </c>
      <c r="O90" s="217"/>
      <c r="R90" s="46">
        <v>38718</v>
      </c>
      <c r="S90" s="41">
        <f t="shared" si="14"/>
        <v>512</v>
      </c>
      <c r="T90" s="101">
        <f t="shared" si="15"/>
        <v>522.4133333333333</v>
      </c>
      <c r="U90" s="101">
        <f t="shared" si="16"/>
        <v>532.87333333333333</v>
      </c>
      <c r="V90" s="101">
        <f t="shared" si="17"/>
        <v>543.38</v>
      </c>
      <c r="W90" s="101">
        <f t="shared" si="18"/>
        <v>554.0025333333333</v>
      </c>
      <c r="X90" s="101">
        <f t="shared" si="19"/>
        <v>564.67173333333324</v>
      </c>
      <c r="Y90" s="101">
        <f t="shared" si="20"/>
        <v>575.38760000000002</v>
      </c>
      <c r="Z90" s="101">
        <f t="shared" si="21"/>
        <v>586.22351733333335</v>
      </c>
      <c r="AA90" s="101">
        <f t="shared" si="22"/>
        <v>597.1061013333333</v>
      </c>
      <c r="AB90" s="101">
        <f t="shared" si="23"/>
        <v>608.03535199999999</v>
      </c>
      <c r="AC90" s="101">
        <f t="shared" si="24"/>
        <v>619.08892101333333</v>
      </c>
      <c r="AD90" s="101">
        <f t="shared" si="25"/>
        <v>630.1891566933333</v>
      </c>
      <c r="AE90" s="101">
        <f t="shared" si="26"/>
        <v>641.6470767159999</v>
      </c>
    </row>
    <row r="91" spans="12:31" s="35" customFormat="1" ht="15" hidden="1" x14ac:dyDescent="0.2">
      <c r="L91" s="34">
        <v>39083</v>
      </c>
      <c r="M91" s="35">
        <v>590</v>
      </c>
      <c r="N91" s="35">
        <v>393</v>
      </c>
      <c r="O91" s="217"/>
      <c r="R91" s="46">
        <v>39083</v>
      </c>
      <c r="S91" s="41">
        <f t="shared" si="14"/>
        <v>393</v>
      </c>
      <c r="T91" s="101">
        <f t="shared" si="15"/>
        <v>402.62</v>
      </c>
      <c r="U91" s="101">
        <f t="shared" si="16"/>
        <v>412.28666666666669</v>
      </c>
      <c r="V91" s="101">
        <f t="shared" si="17"/>
        <v>422</v>
      </c>
      <c r="W91" s="101">
        <f t="shared" si="18"/>
        <v>431.81333333333333</v>
      </c>
      <c r="X91" s="101">
        <f t="shared" si="19"/>
        <v>441.67333333333335</v>
      </c>
      <c r="Y91" s="101">
        <f t="shared" si="20"/>
        <v>451.58</v>
      </c>
      <c r="Z91" s="101">
        <f t="shared" si="21"/>
        <v>461.59053333333333</v>
      </c>
      <c r="AA91" s="101">
        <f t="shared" si="22"/>
        <v>471.64773333333335</v>
      </c>
      <c r="AB91" s="101">
        <f t="shared" si="23"/>
        <v>481.7516</v>
      </c>
      <c r="AC91" s="101">
        <f t="shared" si="24"/>
        <v>491.96327733333334</v>
      </c>
      <c r="AD91" s="101">
        <f t="shared" si="25"/>
        <v>502.22162133333336</v>
      </c>
      <c r="AE91" s="101">
        <f t="shared" si="26"/>
        <v>512.77450779999992</v>
      </c>
    </row>
    <row r="92" spans="12:31" s="35" customFormat="1" ht="15" hidden="1" x14ac:dyDescent="0.2">
      <c r="L92" s="34">
        <v>39448</v>
      </c>
      <c r="M92" s="35">
        <v>424</v>
      </c>
      <c r="N92" s="35">
        <v>283</v>
      </c>
      <c r="O92" s="217"/>
      <c r="R92" s="46">
        <v>39448</v>
      </c>
      <c r="S92" s="41">
        <f t="shared" si="14"/>
        <v>283</v>
      </c>
      <c r="T92" s="101">
        <f t="shared" si="15"/>
        <v>291.88666666666666</v>
      </c>
      <c r="U92" s="101">
        <f t="shared" si="16"/>
        <v>300.82</v>
      </c>
      <c r="V92" s="101">
        <f t="shared" si="17"/>
        <v>309.8</v>
      </c>
      <c r="W92" s="101">
        <f t="shared" si="18"/>
        <v>318.86533333333335</v>
      </c>
      <c r="X92" s="101">
        <f t="shared" si="19"/>
        <v>327.97733333333338</v>
      </c>
      <c r="Y92" s="101">
        <f t="shared" si="20"/>
        <v>337.13600000000002</v>
      </c>
      <c r="Z92" s="101">
        <f t="shared" si="21"/>
        <v>346.38357333333335</v>
      </c>
      <c r="AA92" s="101">
        <f t="shared" si="22"/>
        <v>355.67781333333335</v>
      </c>
      <c r="AB92" s="101">
        <f t="shared" si="23"/>
        <v>365.01872000000003</v>
      </c>
      <c r="AC92" s="101">
        <f t="shared" si="24"/>
        <v>374.45217813333335</v>
      </c>
      <c r="AD92" s="101">
        <f t="shared" si="25"/>
        <v>383.9323029333334</v>
      </c>
      <c r="AE92" s="101">
        <f t="shared" si="26"/>
        <v>393.64860376000007</v>
      </c>
    </row>
    <row r="93" spans="12:31" s="35" customFormat="1" ht="15" hidden="1" x14ac:dyDescent="0.2">
      <c r="L93" s="34">
        <v>39814</v>
      </c>
      <c r="M93" s="35">
        <v>272</v>
      </c>
      <c r="N93" s="35">
        <v>181</v>
      </c>
      <c r="O93" s="217"/>
      <c r="R93" s="46">
        <v>39814</v>
      </c>
      <c r="S93" s="41">
        <f t="shared" si="14"/>
        <v>181</v>
      </c>
      <c r="T93" s="101">
        <f t="shared" si="15"/>
        <v>189.20666666666668</v>
      </c>
      <c r="U93" s="101">
        <f t="shared" si="16"/>
        <v>197.45999999999998</v>
      </c>
      <c r="V93" s="101">
        <f t="shared" si="17"/>
        <v>205.76</v>
      </c>
      <c r="W93" s="101">
        <f t="shared" si="18"/>
        <v>214.13173333333333</v>
      </c>
      <c r="X93" s="101">
        <f t="shared" si="19"/>
        <v>222.55013333333332</v>
      </c>
      <c r="Y93" s="101">
        <f t="shared" si="20"/>
        <v>231.01519999999996</v>
      </c>
      <c r="Z93" s="101">
        <f t="shared" si="21"/>
        <v>239.55530133333329</v>
      </c>
      <c r="AA93" s="101">
        <f t="shared" si="22"/>
        <v>248.1420693333333</v>
      </c>
      <c r="AB93" s="101">
        <f t="shared" si="23"/>
        <v>256.77550399999996</v>
      </c>
      <c r="AC93" s="101">
        <f t="shared" si="24"/>
        <v>265.48734069333329</v>
      </c>
      <c r="AD93" s="101">
        <f t="shared" si="25"/>
        <v>274.24584405333331</v>
      </c>
      <c r="AE93" s="101">
        <f t="shared" si="26"/>
        <v>283.18640183199994</v>
      </c>
    </row>
    <row r="94" spans="12:31" s="35" customFormat="1" ht="15" hidden="1" x14ac:dyDescent="0.2">
      <c r="L94" s="34">
        <v>40179</v>
      </c>
      <c r="M94" s="35">
        <v>131</v>
      </c>
      <c r="N94" s="35">
        <v>87</v>
      </c>
      <c r="O94" s="217"/>
      <c r="R94" s="46">
        <v>40179</v>
      </c>
      <c r="S94" s="41">
        <f t="shared" si="14"/>
        <v>87</v>
      </c>
      <c r="T94" s="101">
        <f t="shared" si="15"/>
        <v>94.58</v>
      </c>
      <c r="U94" s="101">
        <f t="shared" si="16"/>
        <v>102.20666666666666</v>
      </c>
      <c r="V94" s="101">
        <f t="shared" si="17"/>
        <v>109.88</v>
      </c>
      <c r="W94" s="101">
        <f t="shared" si="18"/>
        <v>117.61253333333333</v>
      </c>
      <c r="X94" s="101">
        <f t="shared" si="19"/>
        <v>125.39173333333333</v>
      </c>
      <c r="Y94" s="101">
        <f t="shared" si="20"/>
        <v>133.21759999999998</v>
      </c>
      <c r="Z94" s="101">
        <f t="shared" si="21"/>
        <v>141.1057173333333</v>
      </c>
      <c r="AA94" s="101">
        <f t="shared" si="22"/>
        <v>149.04050133333328</v>
      </c>
      <c r="AB94" s="101">
        <f t="shared" si="23"/>
        <v>157.02195199999997</v>
      </c>
      <c r="AC94" s="101">
        <f t="shared" si="24"/>
        <v>165.06876501333329</v>
      </c>
      <c r="AD94" s="101">
        <f t="shared" si="25"/>
        <v>173.16224469333329</v>
      </c>
      <c r="AE94" s="101">
        <f t="shared" si="26"/>
        <v>181.38790201599997</v>
      </c>
    </row>
    <row r="95" spans="12:31" s="35" customFormat="1" ht="15" hidden="1" x14ac:dyDescent="0.2">
      <c r="L95" s="34">
        <v>40544</v>
      </c>
      <c r="M95" s="35">
        <v>0</v>
      </c>
      <c r="N95" s="35">
        <v>0</v>
      </c>
      <c r="O95" s="217"/>
      <c r="R95" s="46">
        <v>40544</v>
      </c>
      <c r="S95" s="41">
        <f t="shared" si="14"/>
        <v>0</v>
      </c>
      <c r="T95" s="101">
        <f t="shared" si="15"/>
        <v>7</v>
      </c>
      <c r="U95" s="101">
        <f t="shared" si="16"/>
        <v>14.046666666666667</v>
      </c>
      <c r="V95" s="101">
        <f t="shared" si="17"/>
        <v>21.14</v>
      </c>
      <c r="W95" s="101">
        <f t="shared" si="18"/>
        <v>28.280933333333333</v>
      </c>
      <c r="X95" s="101">
        <f t="shared" si="19"/>
        <v>35.468533333333333</v>
      </c>
      <c r="Y95" s="101">
        <f t="shared" si="20"/>
        <v>42.702800000000003</v>
      </c>
      <c r="Z95" s="101">
        <f t="shared" si="21"/>
        <v>49.987485333333339</v>
      </c>
      <c r="AA95" s="101">
        <f t="shared" si="22"/>
        <v>57.318837333333335</v>
      </c>
      <c r="AB95" s="101">
        <f t="shared" si="23"/>
        <v>64.696856000000011</v>
      </c>
      <c r="AC95" s="101">
        <f t="shared" si="24"/>
        <v>72.128168373333338</v>
      </c>
      <c r="AD95" s="101">
        <f t="shared" si="25"/>
        <v>79.606147413333346</v>
      </c>
      <c r="AE95" s="101">
        <f t="shared" si="26"/>
        <v>87.170141548000018</v>
      </c>
    </row>
    <row r="96" spans="12:31" s="35" customFormat="1" ht="15" hidden="1" x14ac:dyDescent="0.2">
      <c r="L96" s="34">
        <v>40909</v>
      </c>
      <c r="M96" s="35">
        <v>0</v>
      </c>
      <c r="N96" s="35">
        <v>0</v>
      </c>
      <c r="O96" s="217"/>
      <c r="R96" s="46"/>
      <c r="S96" s="41"/>
      <c r="T96" s="101"/>
      <c r="U96" s="101"/>
      <c r="V96" s="101"/>
      <c r="W96" s="101"/>
      <c r="X96" s="101"/>
      <c r="Y96" s="101"/>
      <c r="Z96" s="101"/>
      <c r="AA96" s="101"/>
      <c r="AB96" s="101"/>
      <c r="AC96" s="101"/>
      <c r="AD96" s="101"/>
      <c r="AE96" s="101"/>
    </row>
    <row r="97" spans="12:31" s="35" customFormat="1" ht="15" hidden="1" x14ac:dyDescent="0.2">
      <c r="L97" s="34">
        <v>41275</v>
      </c>
      <c r="M97" s="35">
        <v>0</v>
      </c>
      <c r="N97" s="35">
        <v>0</v>
      </c>
      <c r="O97" s="217"/>
      <c r="R97" s="46"/>
      <c r="S97" s="41"/>
      <c r="T97" s="42"/>
      <c r="U97" s="42"/>
      <c r="V97" s="42"/>
      <c r="W97" s="42"/>
      <c r="X97" s="42"/>
      <c r="Y97" s="42"/>
      <c r="Z97" s="42"/>
      <c r="AA97" s="42"/>
      <c r="AB97" s="42"/>
      <c r="AC97" s="42"/>
      <c r="AD97" s="42"/>
      <c r="AE97" s="42"/>
    </row>
    <row r="98" spans="12:31" s="35" customFormat="1" ht="15" hidden="1" x14ac:dyDescent="0.2">
      <c r="L98" s="34">
        <v>41640</v>
      </c>
      <c r="M98" s="35">
        <v>0</v>
      </c>
      <c r="N98" s="35">
        <v>0</v>
      </c>
      <c r="R98" s="46"/>
      <c r="S98" s="41"/>
      <c r="T98" s="42"/>
      <c r="U98" s="42"/>
      <c r="V98" s="42"/>
      <c r="W98" s="42"/>
      <c r="X98" s="42"/>
      <c r="Y98" s="42"/>
      <c r="Z98" s="42"/>
      <c r="AA98" s="42"/>
      <c r="AB98" s="42"/>
      <c r="AC98" s="42"/>
      <c r="AD98" s="42"/>
      <c r="AE98" s="42"/>
    </row>
    <row r="99" spans="12:31" s="35" customFormat="1" ht="15" hidden="1" x14ac:dyDescent="0.2">
      <c r="L99" s="34">
        <v>42005</v>
      </c>
      <c r="M99" s="35">
        <v>0</v>
      </c>
      <c r="N99" s="35">
        <v>0</v>
      </c>
      <c r="R99" s="46"/>
      <c r="S99" s="41"/>
      <c r="T99" s="42"/>
      <c r="U99" s="42"/>
      <c r="V99" s="42"/>
      <c r="W99" s="42"/>
      <c r="X99" s="42"/>
      <c r="Y99" s="42"/>
      <c r="Z99" s="42"/>
      <c r="AA99" s="42"/>
      <c r="AB99" s="42"/>
      <c r="AC99" s="42"/>
      <c r="AD99" s="42"/>
      <c r="AE99" s="42"/>
    </row>
    <row r="100" spans="12:31" s="35" customFormat="1" ht="15" hidden="1" x14ac:dyDescent="0.2">
      <c r="L100" s="34">
        <v>42370</v>
      </c>
      <c r="M100" s="35">
        <v>0</v>
      </c>
      <c r="N100" s="35">
        <v>0</v>
      </c>
      <c r="R100" s="46"/>
      <c r="S100" s="41"/>
      <c r="T100" s="42"/>
      <c r="U100" s="42"/>
      <c r="V100" s="42"/>
      <c r="W100" s="42"/>
      <c r="X100" s="42"/>
      <c r="Y100" s="42"/>
      <c r="Z100" s="42"/>
      <c r="AA100" s="42"/>
      <c r="AB100" s="42"/>
      <c r="AC100" s="42"/>
      <c r="AD100" s="42"/>
      <c r="AE100" s="42"/>
    </row>
    <row r="101" spans="12:31" s="35" customFormat="1" ht="15" hidden="1" x14ac:dyDescent="0.2">
      <c r="L101" s="34">
        <v>42736</v>
      </c>
      <c r="M101" s="35">
        <v>0</v>
      </c>
      <c r="N101" s="35">
        <v>0</v>
      </c>
      <c r="R101" s="46"/>
      <c r="S101" s="41"/>
      <c r="T101" s="42"/>
      <c r="U101" s="42"/>
      <c r="V101" s="42"/>
      <c r="W101" s="42"/>
      <c r="X101" s="42"/>
      <c r="Y101" s="42"/>
      <c r="Z101" s="42"/>
      <c r="AA101" s="42"/>
      <c r="AB101" s="42"/>
      <c r="AC101" s="42"/>
      <c r="AD101" s="42"/>
      <c r="AE101" s="42"/>
    </row>
    <row r="102" spans="12:31" s="35" customFormat="1" ht="15" hidden="1" x14ac:dyDescent="0.2">
      <c r="L102" s="34">
        <v>43101</v>
      </c>
      <c r="M102" s="35">
        <v>0</v>
      </c>
      <c r="N102" s="35">
        <v>0</v>
      </c>
      <c r="R102" s="46"/>
      <c r="S102" s="41"/>
      <c r="T102" s="42"/>
      <c r="U102" s="42"/>
      <c r="V102" s="42"/>
      <c r="W102" s="42"/>
      <c r="X102" s="42"/>
      <c r="Y102" s="42"/>
      <c r="Z102" s="42"/>
      <c r="AA102" s="42"/>
      <c r="AB102" s="42"/>
      <c r="AC102" s="42"/>
      <c r="AD102" s="42"/>
      <c r="AE102" s="42"/>
    </row>
    <row r="103" spans="12:31" s="35" customFormat="1" ht="15" hidden="1" x14ac:dyDescent="0.2">
      <c r="L103" s="34">
        <v>43466</v>
      </c>
      <c r="M103" s="35">
        <v>0</v>
      </c>
      <c r="N103" s="35">
        <v>0</v>
      </c>
      <c r="R103" s="46"/>
      <c r="S103" s="41"/>
      <c r="T103" s="42"/>
      <c r="U103" s="42"/>
      <c r="V103" s="42"/>
      <c r="W103" s="42"/>
      <c r="X103" s="42"/>
      <c r="Y103" s="42"/>
      <c r="Z103" s="42"/>
      <c r="AA103" s="42"/>
      <c r="AB103" s="42"/>
      <c r="AC103" s="42"/>
      <c r="AD103" s="42"/>
      <c r="AE103" s="42"/>
    </row>
    <row r="104" spans="12:31" s="35" customFormat="1" ht="15" hidden="1" x14ac:dyDescent="0.2">
      <c r="L104" s="34">
        <v>43831</v>
      </c>
      <c r="M104" s="35">
        <v>0</v>
      </c>
      <c r="N104" s="35">
        <v>0</v>
      </c>
      <c r="R104" s="46"/>
      <c r="S104" s="41"/>
      <c r="T104" s="42"/>
      <c r="U104" s="42"/>
      <c r="V104" s="42"/>
      <c r="W104" s="42"/>
      <c r="X104" s="42"/>
      <c r="Y104" s="42"/>
      <c r="Z104" s="42"/>
      <c r="AA104" s="42"/>
      <c r="AB104" s="42"/>
      <c r="AC104" s="42"/>
      <c r="AD104" s="42"/>
      <c r="AE104" s="42"/>
    </row>
    <row r="105" spans="12:31" s="35" customFormat="1" hidden="1" x14ac:dyDescent="0.2"/>
    <row r="106" spans="12:31" s="35" customFormat="1" hidden="1" x14ac:dyDescent="0.2">
      <c r="R106" s="48">
        <f>D5*0.7</f>
        <v>7</v>
      </c>
      <c r="S106" s="49">
        <f>(J5/4+100)/100</f>
        <v>1.02</v>
      </c>
      <c r="T106" s="35">
        <f>HLOOKUP(M6,C11:N12,2,0)</f>
        <v>12</v>
      </c>
    </row>
    <row r="107" spans="12:31" s="35" customFormat="1" hidden="1" x14ac:dyDescent="0.2"/>
    <row r="108" spans="12:31" s="35" customFormat="1" hidden="1" x14ac:dyDescent="0.2">
      <c r="R108" s="35" t="s">
        <v>15</v>
      </c>
      <c r="U108" s="35">
        <v>10</v>
      </c>
    </row>
    <row r="109" spans="12:31" s="35" customFormat="1" ht="15" hidden="1" x14ac:dyDescent="0.2">
      <c r="R109" s="35" t="s">
        <v>16</v>
      </c>
      <c r="T109" s="45" t="s">
        <v>2</v>
      </c>
      <c r="U109" s="35">
        <v>15</v>
      </c>
      <c r="V109" s="35">
        <v>1</v>
      </c>
    </row>
    <row r="110" spans="12:31" s="35" customFormat="1" ht="15" hidden="1" x14ac:dyDescent="0.2">
      <c r="T110" s="45" t="s">
        <v>3</v>
      </c>
      <c r="U110" s="35">
        <v>2011</v>
      </c>
      <c r="V110" s="35">
        <v>2</v>
      </c>
    </row>
    <row r="111" spans="12:31" s="35" customFormat="1" ht="15" hidden="1" x14ac:dyDescent="0.2">
      <c r="T111" s="45" t="s">
        <v>4</v>
      </c>
      <c r="U111" s="35">
        <v>2012</v>
      </c>
      <c r="V111" s="35">
        <v>3</v>
      </c>
    </row>
    <row r="112" spans="12:31" s="35" customFormat="1" ht="15" hidden="1" x14ac:dyDescent="0.2">
      <c r="T112" s="45" t="s">
        <v>5</v>
      </c>
      <c r="U112" s="35">
        <v>2013</v>
      </c>
      <c r="V112" s="35">
        <v>4</v>
      </c>
    </row>
    <row r="113" spans="20:22" s="35" customFormat="1" ht="15" hidden="1" x14ac:dyDescent="0.2">
      <c r="T113" s="45" t="s">
        <v>6</v>
      </c>
      <c r="U113" s="35">
        <v>2014</v>
      </c>
      <c r="V113" s="35">
        <v>5</v>
      </c>
    </row>
    <row r="114" spans="20:22" s="35" customFormat="1" ht="15" hidden="1" x14ac:dyDescent="0.2">
      <c r="T114" s="45" t="s">
        <v>7</v>
      </c>
      <c r="U114" s="35">
        <v>2015</v>
      </c>
      <c r="V114" s="35">
        <v>6</v>
      </c>
    </row>
    <row r="115" spans="20:22" s="35" customFormat="1" ht="15" hidden="1" x14ac:dyDescent="0.2">
      <c r="T115" s="45" t="s">
        <v>8</v>
      </c>
      <c r="U115" s="35">
        <v>2016</v>
      </c>
      <c r="V115" s="35">
        <v>7</v>
      </c>
    </row>
    <row r="116" spans="20:22" s="35" customFormat="1" ht="15" hidden="1" x14ac:dyDescent="0.2">
      <c r="T116" s="45" t="s">
        <v>9</v>
      </c>
      <c r="U116" s="35">
        <v>2017</v>
      </c>
      <c r="V116" s="35">
        <v>8</v>
      </c>
    </row>
    <row r="117" spans="20:22" s="35" customFormat="1" ht="15" hidden="1" x14ac:dyDescent="0.2">
      <c r="T117" s="45" t="s">
        <v>10</v>
      </c>
      <c r="U117" s="35">
        <v>2018</v>
      </c>
      <c r="V117" s="35">
        <v>9</v>
      </c>
    </row>
    <row r="118" spans="20:22" s="35" customFormat="1" ht="15" hidden="1" x14ac:dyDescent="0.2">
      <c r="T118" s="45" t="s">
        <v>11</v>
      </c>
      <c r="U118" s="35">
        <v>2019</v>
      </c>
      <c r="V118" s="35">
        <v>10</v>
      </c>
    </row>
    <row r="119" spans="20:22" s="35" customFormat="1" ht="15" hidden="1" x14ac:dyDescent="0.2">
      <c r="T119" s="45" t="s">
        <v>12</v>
      </c>
      <c r="U119" s="35">
        <v>2020</v>
      </c>
      <c r="V119" s="35">
        <v>11</v>
      </c>
    </row>
    <row r="120" spans="20:22" s="35" customFormat="1" ht="15" hidden="1" x14ac:dyDescent="0.2">
      <c r="T120" s="45" t="s">
        <v>13</v>
      </c>
      <c r="U120" s="35">
        <v>2021</v>
      </c>
      <c r="V120" s="35">
        <v>12</v>
      </c>
    </row>
    <row r="121" spans="20:22" s="35" customFormat="1" hidden="1" x14ac:dyDescent="0.2">
      <c r="U121" s="35">
        <v>2022</v>
      </c>
      <c r="V121" s="35">
        <v>13</v>
      </c>
    </row>
    <row r="122" spans="20:22" s="35" customFormat="1" hidden="1" x14ac:dyDescent="0.2">
      <c r="U122" s="35">
        <v>2023</v>
      </c>
      <c r="V122" s="35">
        <v>14</v>
      </c>
    </row>
    <row r="123" spans="20:22" s="35" customFormat="1" hidden="1" x14ac:dyDescent="0.2">
      <c r="U123" s="35">
        <v>2024</v>
      </c>
    </row>
    <row r="124" spans="20:22" s="35" customFormat="1" hidden="1" x14ac:dyDescent="0.2">
      <c r="U124" s="35">
        <v>2025</v>
      </c>
    </row>
    <row r="125" spans="20:22" s="35" customFormat="1" hidden="1" x14ac:dyDescent="0.2">
      <c r="U125" s="35">
        <v>2026</v>
      </c>
    </row>
    <row r="126" spans="20:22" s="35" customFormat="1" hidden="1" x14ac:dyDescent="0.2">
      <c r="U126" s="35">
        <v>2027</v>
      </c>
    </row>
    <row r="127" spans="20:22" s="35" customFormat="1" hidden="1" x14ac:dyDescent="0.2">
      <c r="U127" s="35">
        <v>2028</v>
      </c>
    </row>
    <row r="128" spans="20:22" s="35" customFormat="1" hidden="1" x14ac:dyDescent="0.2">
      <c r="U128" s="35">
        <v>2029</v>
      </c>
    </row>
    <row r="129" spans="18:31" s="35" customFormat="1" hidden="1" x14ac:dyDescent="0.2">
      <c r="U129" s="35">
        <v>2030</v>
      </c>
    </row>
    <row r="130" spans="18:31" s="35" customFormat="1" hidden="1" x14ac:dyDescent="0.2"/>
    <row r="131" spans="18:31" s="35" customFormat="1" ht="15" hidden="1" x14ac:dyDescent="0.2">
      <c r="R131" s="45" t="s">
        <v>0</v>
      </c>
      <c r="S131" s="45" t="s">
        <v>1</v>
      </c>
      <c r="T131" s="45" t="s">
        <v>2</v>
      </c>
      <c r="U131" s="45" t="s">
        <v>3</v>
      </c>
      <c r="V131" s="45" t="s">
        <v>4</v>
      </c>
      <c r="W131" s="45" t="s">
        <v>5</v>
      </c>
      <c r="X131" s="45" t="s">
        <v>6</v>
      </c>
      <c r="Y131" s="45" t="s">
        <v>7</v>
      </c>
      <c r="Z131" s="45" t="s">
        <v>8</v>
      </c>
      <c r="AA131" s="45" t="s">
        <v>9</v>
      </c>
      <c r="AB131" s="45" t="s">
        <v>10</v>
      </c>
      <c r="AC131" s="45" t="s">
        <v>11</v>
      </c>
      <c r="AD131" s="45" t="s">
        <v>12</v>
      </c>
      <c r="AE131" s="45" t="s">
        <v>13</v>
      </c>
    </row>
    <row r="132" spans="18:31" s="35" customFormat="1" ht="15" hidden="1" x14ac:dyDescent="0.2">
      <c r="R132" s="46">
        <v>29992</v>
      </c>
      <c r="S132" s="41">
        <f t="shared" ref="S132:S161" si="27">M66</f>
        <v>16447</v>
      </c>
      <c r="T132" s="101">
        <f>IF(AND($F$6="YES",HLOOKUP($C$11,$C$11:$N$12,2,0)&gt;=$T$106),$S132+$U$109*0.7*1+$S132*$J$6*1/1200,$S132+$U$109*0.7*1+$S132*$J$5*1/1200)</f>
        <v>16567.146666666667</v>
      </c>
      <c r="U132" s="101">
        <f>IF(AND($F$6="YES",HLOOKUP($D$11,$C$11:$N$12,2,0)&gt;=$T$106),$S132+$U$109*0.7*2+($S132)*$J$6*2/1200+$U$109*0.7*$J$6/1200,$S132+$U$109*0.7*2+($S132)*$J$5*2/1200+$U$109*0.7*$J$5/1200)</f>
        <v>16687.363333333335</v>
      </c>
      <c r="V132" s="101">
        <f>IF(AND($F$6="YES",HLOOKUP($E$11,$C$11:$N$12,2,0)=$T$106),$S132+$U$109*0.7*3+($S132)*$J$5*2/1200+($S132)*$J$6*1/1200+$U$109*0.7*2*$J$6/1200+$U$109*0.7*$J$5/1200,IF(AND($F$6="YES",HLOOKUP($E$11,$C$11:$N$12,2,0)&gt;$T$106),$S132+$U$109*0.7*3+($S132)*$J$6*3/1200+$U$109*0.7*2*$J$6/1200+$U$109*0.7*1*$J$5/1200,$S132+$U$109*0.7*3+($S132)*$J$5*3/1200+$U$109*0.7*2*$J$5/1200+$U$109*0.7*1*$J$5/1200))</f>
        <v>16807.649999999998</v>
      </c>
      <c r="W132" s="101">
        <f>IF(AND($F$6="YES",HLOOKUP($F$11,$C$11:$N$12,2,0)&gt;=$T$106),$V132+$U$109*0.7*1+$V132*$J$6*1/1200,$V132+$U$109*0.7*1+$V132*$J$5*1/1200)</f>
        <v>16930.200999999997</v>
      </c>
      <c r="X132" s="101">
        <f>IF(AND($F$6="YES",HLOOKUP($G$11,$C$11:$N$12,2,0)=$T$106),$V132+$U$109*0.7*2+($V132)*$J$6*2/1200+$U$109*0.7*$J$6/1200,IF(AND($F$6="YES",HLOOKUP($G$11,$C$11:$N$12,2,0)&gt;$T$106),$V132+$U$109*0.7*2+($V132)*$J$6*2/1200+$U$109*0.7*$J$6/1200,$V132+$U$109*0.7*2+($V132)*$J$5*2/1200+$U$109*0.7*$J$5/1200))</f>
        <v>17052.821999999996</v>
      </c>
      <c r="Y132" s="101">
        <f>IF(AND($F$6="YES",HLOOKUP($H$11,$C$11:$N$12,2,0)=$T$106),$V132+$U$109*0.7*3+($V132)*$J$5*2/1200+($V132)*$J$6*1/1200+$U$109*0.7*2*$J$6/1200+$U$109*0.7*$J$5/1200,IF(AND($F$6="YES",HLOOKUP($H$11,$C$11:$N$12,2,0)&gt;$T$106),$V132+$U$109*0.7*3+($V132)*$J$6*3/1200+$U$109*0.7*2*$J$6/1200+$U$109*0.7*1*$J$6/1200,$V132+$U$109*0.7*3+($V132)*$J$5*3/1200+$U$109*0.7*2*$J$5/1200+$U$109*0.7*1*$J$5/1200))</f>
        <v>17175.512999999995</v>
      </c>
      <c r="Z132" s="101">
        <f>IF(AND($F$6="YES",HLOOKUP($I$11,$C$11:$N$12,2,0)&gt;=$T$106),$Y132+$U$109*0.7*1+$Y132*$J$6*1/1200,$Y132+$U$109*0.7*1+$Y132*$J$5*1/1200)</f>
        <v>17300.516419999996</v>
      </c>
      <c r="AA132" s="101">
        <f>IF(AND($F$6="YES",HLOOKUP($J$11,$C$11:$N$12,2,0)=$T$106),$Y132+$U$109*0.7*2+($Y132)*$J$6*2/1200+$U$109*0.7*$J$6/1200,IF(AND($F$6="YES",HLOOKUP($J$11,$C$11:$N$12,2,0)&gt;$T$106),$Y132+$U$109*0.7*2+($Y132)*$J$6*2/1200+$U$109*0.7*$J$6/1200,$Y132+$U$109*0.7*2+($Y132)*$J$5*2/1200+$U$109*0.7*$J$5/1200))</f>
        <v>17425.589839999993</v>
      </c>
      <c r="AB132" s="101">
        <f>IF(AND($F$6="YES",HLOOKUP($K$11,$C$11:$N$12,2,0)=$T$106),$Y132+$U$109*0.7*3+($Y132)*$J$5*2/1200+($Y132)*$J$6*1/1200+$U$109*0.7*2*$J$6/1200+$U$109*0.7*$J$5/1200,IF(AND($F$6="YES",HLOOKUP($K$11,$C$11:$N$12,2,0)&gt;$T$106),$Y132+$U$109*0.7*3+($Y132)*$J$6*3/1200+$U$109*0.7*2*$J$6/1200+$U$109*0.7*1*$J$6/1200,$Y132+$U$109*0.7*3+($Y132)*$J$5*3/1200+$U$109*0.7*2*$J$5/1200+$U$109*0.7*1*$J$5/1200))</f>
        <v>17550.733259999994</v>
      </c>
      <c r="AC132" s="101">
        <f>IF(AND($F$6="YES",HLOOKUP($L$11,$C$11:$N$12,2,0)&gt;=$T$106),$AB132+$U$109*0.7*1+$AB132*$J$6*1/1200,$AB132+$U$109*0.7*1+$AB132*$J$5*1/1200)</f>
        <v>17678.238148399992</v>
      </c>
      <c r="AD132" s="101">
        <f>IF(AND($F$6="YES",HLOOKUP($M$11,$C$11:$N$12,2,0)=$T$106),$AB132+$U$109*0.7*2+($AB132)*$J$6*2/1200+$U$109*0.7*$J$6/1200,IF(AND($F$6="YES",HLOOKUP($M$11,$C$11:$N$12,2,0)&gt;$T$106),$AB132+$U$109*0.7*2+($AB132)*$J$6*2/1200+$U$109*0.7*$J$6/1200,$AB132+$U$109*0.7*2+($AB132)*$J$5*2/1200+$U$109*0.7*$J$5/1200))</f>
        <v>17805.813036799995</v>
      </c>
      <c r="AE132" s="101">
        <f>IF(AND($F$6="YES",HLOOKUP($N$11,$C$11:$N$12,2,0)=$T$106),$AB132+$U$109*0.7*3+($AB132)*$J$5*2/1200+($AB132)*$J$6*1/1200+$U$109*0.7*2*$J$6/1200+$U$109*0.7*$J$5/1200,IF(AND($F$6="YES",HLOOKUP($N$11,$C$11:$N$12,2,0)&gt;$T$106),$AB132+$U$109*0.7*3+($AB132)*$J$6*3/1200+$U$109*0.7*2*$J$6/1200+$U$109*0.7*1*$J$6/1200,$AB132+$U$109*0.7*3+($AB132)*$J$5*3/1200+$U$109*0.7*2*$J$5/1200+$U$109*0.7*1*$J$5/1200))</f>
        <v>17942.243791829995</v>
      </c>
    </row>
    <row r="133" spans="18:31" s="35" customFormat="1" ht="15" hidden="1" x14ac:dyDescent="0.2">
      <c r="R133" s="46">
        <v>30326</v>
      </c>
      <c r="S133" s="41">
        <f t="shared" si="27"/>
        <v>14955</v>
      </c>
      <c r="T133" s="101">
        <f t="shared" ref="T133:T161" si="28">IF(AND($F$6="YES",HLOOKUP($C$11,$C$11:$N$12,2,0)&gt;=$T$106),$S133+$U$109*0.7*1+$S133*$J$6*1/1200,$S133+$U$109*0.7*1+$S133*$J$5*1/1200)</f>
        <v>15065.2</v>
      </c>
      <c r="U133" s="101">
        <f t="shared" ref="U133:U161" si="29">IF(AND($F$6="YES",HLOOKUP($D$11,$C$11:$N$12,2,0)&gt;=$T$106),$S133+$U$109*0.7*2+($S133)*$J$6*2/1200+$U$109*0.7*$J$6/1200,$S133+$U$109*0.7*2+($S133)*$J$5*2/1200+$U$109*0.7*$J$5/1200)</f>
        <v>15175.47</v>
      </c>
      <c r="V133" s="101">
        <f t="shared" ref="V133:V161" si="30">IF(AND($F$6="YES",HLOOKUP($E$11,$C$11:$N$12,2,0)=$T$106),$S133+$U$109*0.7*3+($S133)*$J$5*2/1200+($S133)*$J$6*1/1200+$U$109*0.7*2*$J$6/1200+$U$109*0.7*$J$5/1200,IF(AND($F$6="YES",HLOOKUP($E$11,$C$11:$N$12,2,0)&gt;$T$106),$S133+$U$109*0.7*3+($S133)*$J$6*3/1200+$U$109*0.7*2*$J$6/1200+$U$109*0.7*1*$J$5/1200,$S133+$U$109*0.7*3+($S133)*$J$5*3/1200+$U$109*0.7*2*$J$5/1200+$U$109*0.7*1*$J$5/1200))</f>
        <v>15285.81</v>
      </c>
      <c r="W133" s="101">
        <f t="shared" ref="W133:W161" si="31">IF(AND($F$6="YES",HLOOKUP($F$11,$C$11:$N$12,2,0)&gt;=$T$106),$V133+$U$109*0.7*1+$V133*$J$6*1/1200,$V133+$U$109*0.7*1+$V133*$J$5*1/1200)</f>
        <v>15398.215399999999</v>
      </c>
      <c r="X133" s="101">
        <f t="shared" ref="X133:X161" si="32">IF(AND($F$6="YES",HLOOKUP($G$11,$C$11:$N$12,2,0)=$T$106),$V133+$U$109*0.7*2+($V133)*$J$6*2/1200+$U$109*0.7*$J$6/1200,IF(AND($F$6="YES",HLOOKUP($G$11,$C$11:$N$12,2,0)&gt;$T$106),$V133+$U$109*0.7*2+($V133)*$J$6*2/1200+$U$109*0.7*$J$6/1200,$V133+$U$109*0.7*2+($V133)*$J$5*2/1200+$U$109*0.7*$J$5/1200))</f>
        <v>15510.690799999998</v>
      </c>
      <c r="Y133" s="101">
        <f t="shared" ref="Y133:Y161" si="33">IF(AND($F$6="YES",HLOOKUP($H$11,$C$11:$N$12,2,0)=$T$106),$V133+$U$109*0.7*3+($V133)*$J$5*2/1200+($V133)*$J$6*1/1200+$U$109*0.7*2*$J$6/1200+$U$109*0.7*$J$5/1200,IF(AND($F$6="YES",HLOOKUP($H$11,$C$11:$N$12,2,0)&gt;$T$106),$V133+$U$109*0.7*3+($V133)*$J$6*3/1200+$U$109*0.7*2*$J$6/1200+$U$109*0.7*1*$J$6/1200,$V133+$U$109*0.7*3+($V133)*$J$5*3/1200+$U$109*0.7*2*$J$5/1200+$U$109*0.7*1*$J$5/1200))</f>
        <v>15623.236199999999</v>
      </c>
      <c r="Z133" s="101">
        <f t="shared" ref="Z133:Z161" si="34">IF(AND($F$6="YES",HLOOKUP($I$11,$C$11:$N$12,2,0)&gt;=$T$106),$Y133+$U$109*0.7*1+$Y133*$J$6*1/1200,$Y133+$U$109*0.7*1+$Y133*$J$5*1/1200)</f>
        <v>15737.891108</v>
      </c>
      <c r="AA133" s="101">
        <f t="shared" ref="AA133:AA161" si="35">IF(AND($F$6="YES",HLOOKUP($J$11,$C$11:$N$12,2,0)=$T$106),$Y133+$U$109*0.7*2+($Y133)*$J$6*2/1200+$U$109*0.7*$J$6/1200,IF(AND($F$6="YES",HLOOKUP($J$11,$C$11:$N$12,2,0)&gt;$T$106),$Y133+$U$109*0.7*2+($Y133)*$J$6*2/1200+$U$109*0.7*$J$6/1200,$Y133+$U$109*0.7*2+($Y133)*$J$5*2/1200+$U$109*0.7*$J$5/1200))</f>
        <v>15852.616016</v>
      </c>
      <c r="AB133" s="101">
        <f t="shared" ref="AB133:AB161" si="36">IF(AND($F$6="YES",HLOOKUP($K$11,$C$11:$N$12,2,0)=$T$106),$Y133+$U$109*0.7*3+($Y133)*$J$5*2/1200+($Y133)*$J$6*1/1200+$U$109*0.7*2*$J$6/1200+$U$109*0.7*$J$5/1200,IF(AND($F$6="YES",HLOOKUP($K$11,$C$11:$N$12,2,0)&gt;$T$106),$Y133+$U$109*0.7*3+($Y133)*$J$6*3/1200+$U$109*0.7*2*$J$6/1200+$U$109*0.7*1*$J$6/1200,$Y133+$U$109*0.7*3+($Y133)*$J$5*3/1200+$U$109*0.7*2*$J$5/1200+$U$109*0.7*1*$J$5/1200))</f>
        <v>15967.410923999998</v>
      </c>
      <c r="AC133" s="101">
        <f t="shared" ref="AC133:AC161" si="37">IF(AND($F$6="YES",HLOOKUP($L$11,$C$11:$N$12,2,0)&gt;=$T$106),$AB133+$U$109*0.7*1+$AB133*$J$6*1/1200,$AB133+$U$109*0.7*1+$AB133*$J$5*1/1200)</f>
        <v>16084.360330159998</v>
      </c>
      <c r="AD133" s="101">
        <f t="shared" ref="AD133:AD161" si="38">IF(AND($F$6="YES",HLOOKUP($M$11,$C$11:$N$12,2,0)=$T$106),$AB133+$U$109*0.7*2+($AB133)*$J$6*2/1200+$U$109*0.7*$J$6/1200,IF(AND($F$6="YES",HLOOKUP($M$11,$C$11:$N$12,2,0)&gt;$T$106),$AB133+$U$109*0.7*2+($AB133)*$J$6*2/1200+$U$109*0.7*$J$6/1200,$AB133+$U$109*0.7*2+($AB133)*$J$5*2/1200+$U$109*0.7*$J$5/1200))</f>
        <v>16201.379736319997</v>
      </c>
      <c r="AE133" s="101">
        <f t="shared" ref="AE133:AE161" si="39">IF(AND($F$6="YES",HLOOKUP($N$11,$C$11:$N$12,2,0)=$T$106),$AB133+$U$109*0.7*3+($AB133)*$J$5*2/1200+($AB133)*$J$6*1/1200+$U$109*0.7*2*$J$6/1200+$U$109*0.7*$J$5/1200,IF(AND($F$6="YES",HLOOKUP($N$11,$C$11:$N$12,2,0)&gt;$T$106),$AB133+$U$109*0.7*3+($AB133)*$J$6*3/1200+$U$109*0.7*2*$J$6/1200+$U$109*0.7*1*$J$6/1200,$AB133+$U$109*0.7*3+($AB133)*$J$5*3/1200+$U$109*0.7*2*$J$5/1200+$U$109*0.7*1*$J$5/1200))</f>
        <v>16326.463347941997</v>
      </c>
    </row>
    <row r="134" spans="18:31" s="35" customFormat="1" ht="15" hidden="1" x14ac:dyDescent="0.2">
      <c r="R134" s="46">
        <v>30691</v>
      </c>
      <c r="S134" s="41">
        <f t="shared" si="27"/>
        <v>13617</v>
      </c>
      <c r="T134" s="101">
        <f t="shared" si="28"/>
        <v>13718.28</v>
      </c>
      <c r="U134" s="101">
        <f t="shared" si="29"/>
        <v>13819.63</v>
      </c>
      <c r="V134" s="101">
        <f t="shared" si="30"/>
        <v>13921.05</v>
      </c>
      <c r="W134" s="101">
        <f t="shared" si="31"/>
        <v>14024.357</v>
      </c>
      <c r="X134" s="101">
        <f t="shared" si="32"/>
        <v>14127.733999999999</v>
      </c>
      <c r="Y134" s="101">
        <f t="shared" si="33"/>
        <v>14231.180999999999</v>
      </c>
      <c r="Z134" s="101">
        <f t="shared" si="34"/>
        <v>14336.555539999999</v>
      </c>
      <c r="AA134" s="101">
        <f t="shared" si="35"/>
        <v>14442.000079999998</v>
      </c>
      <c r="AB134" s="101">
        <f t="shared" si="36"/>
        <v>14547.514619999998</v>
      </c>
      <c r="AC134" s="101">
        <f t="shared" si="37"/>
        <v>14654.998050799999</v>
      </c>
      <c r="AD134" s="101">
        <f t="shared" si="38"/>
        <v>14762.551481599998</v>
      </c>
      <c r="AE134" s="101">
        <f t="shared" si="39"/>
        <v>14877.459169709997</v>
      </c>
    </row>
    <row r="135" spans="18:31" s="35" customFormat="1" ht="15" hidden="1" x14ac:dyDescent="0.2">
      <c r="R135" s="46">
        <v>31057</v>
      </c>
      <c r="S135" s="41">
        <f t="shared" si="27"/>
        <v>12417</v>
      </c>
      <c r="T135" s="101">
        <f t="shared" si="28"/>
        <v>12510.28</v>
      </c>
      <c r="U135" s="101">
        <f t="shared" si="29"/>
        <v>12603.63</v>
      </c>
      <c r="V135" s="101">
        <f t="shared" si="30"/>
        <v>12697.05</v>
      </c>
      <c r="W135" s="101">
        <f t="shared" si="31"/>
        <v>12792.197</v>
      </c>
      <c r="X135" s="101">
        <f t="shared" si="32"/>
        <v>12887.413999999999</v>
      </c>
      <c r="Y135" s="101">
        <f t="shared" si="33"/>
        <v>12982.700999999999</v>
      </c>
      <c r="Z135" s="101">
        <f t="shared" si="34"/>
        <v>13079.752339999999</v>
      </c>
      <c r="AA135" s="101">
        <f t="shared" si="35"/>
        <v>13176.873679999999</v>
      </c>
      <c r="AB135" s="101">
        <f t="shared" si="36"/>
        <v>13274.065019999998</v>
      </c>
      <c r="AC135" s="101">
        <f t="shared" si="37"/>
        <v>13373.058786799998</v>
      </c>
      <c r="AD135" s="101">
        <f t="shared" si="38"/>
        <v>13472.122553599998</v>
      </c>
      <c r="AE135" s="101">
        <f t="shared" si="39"/>
        <v>13577.903852909998</v>
      </c>
    </row>
    <row r="136" spans="18:31" s="35" customFormat="1" ht="15" hidden="1" x14ac:dyDescent="0.2">
      <c r="R136" s="46">
        <v>31422</v>
      </c>
      <c r="S136" s="41">
        <f t="shared" si="27"/>
        <v>11323</v>
      </c>
      <c r="T136" s="101">
        <f t="shared" si="28"/>
        <v>11408.986666666666</v>
      </c>
      <c r="U136" s="101">
        <f t="shared" si="29"/>
        <v>11495.043333333333</v>
      </c>
      <c r="V136" s="101">
        <f t="shared" si="30"/>
        <v>11581.169999999998</v>
      </c>
      <c r="W136" s="101">
        <f t="shared" si="31"/>
        <v>11668.877799999998</v>
      </c>
      <c r="X136" s="101">
        <f t="shared" si="32"/>
        <v>11756.655599999998</v>
      </c>
      <c r="Y136" s="101">
        <f t="shared" si="33"/>
        <v>11844.503399999998</v>
      </c>
      <c r="Z136" s="101">
        <f t="shared" si="34"/>
        <v>11933.966755999998</v>
      </c>
      <c r="AA136" s="101">
        <f t="shared" si="35"/>
        <v>12023.500111999998</v>
      </c>
      <c r="AB136" s="101">
        <f t="shared" si="36"/>
        <v>12113.103467999998</v>
      </c>
      <c r="AC136" s="101">
        <f t="shared" si="37"/>
        <v>12204.357491119998</v>
      </c>
      <c r="AD136" s="101">
        <f t="shared" si="38"/>
        <v>12295.681514239997</v>
      </c>
      <c r="AE136" s="101">
        <f t="shared" si="39"/>
        <v>12393.142589093997</v>
      </c>
    </row>
    <row r="137" spans="18:31" s="35" customFormat="1" ht="15" hidden="1" x14ac:dyDescent="0.2">
      <c r="R137" s="46">
        <v>31787</v>
      </c>
      <c r="S137" s="41">
        <f t="shared" si="27"/>
        <v>10367</v>
      </c>
      <c r="T137" s="101">
        <f t="shared" si="28"/>
        <v>10446.613333333333</v>
      </c>
      <c r="U137" s="101">
        <f t="shared" si="29"/>
        <v>10526.296666666667</v>
      </c>
      <c r="V137" s="101">
        <f t="shared" si="30"/>
        <v>10606.05</v>
      </c>
      <c r="W137" s="101">
        <f t="shared" si="31"/>
        <v>10687.257</v>
      </c>
      <c r="X137" s="101">
        <f t="shared" si="32"/>
        <v>10768.534</v>
      </c>
      <c r="Y137" s="101">
        <f t="shared" si="33"/>
        <v>10849.880999999998</v>
      </c>
      <c r="Z137" s="101">
        <f t="shared" si="34"/>
        <v>10932.713539999997</v>
      </c>
      <c r="AA137" s="101">
        <f t="shared" si="35"/>
        <v>11015.616079999998</v>
      </c>
      <c r="AB137" s="101">
        <f t="shared" si="36"/>
        <v>11098.588619999997</v>
      </c>
      <c r="AC137" s="101">
        <f t="shared" si="37"/>
        <v>11183.079210799997</v>
      </c>
      <c r="AD137" s="101">
        <f t="shared" si="38"/>
        <v>11267.639801599997</v>
      </c>
      <c r="AE137" s="101">
        <f t="shared" si="39"/>
        <v>11357.830186709996</v>
      </c>
    </row>
    <row r="138" spans="18:31" s="35" customFormat="1" ht="15" hidden="1" x14ac:dyDescent="0.2">
      <c r="R138" s="46">
        <v>32152</v>
      </c>
      <c r="S138" s="41">
        <f t="shared" si="27"/>
        <v>9498</v>
      </c>
      <c r="T138" s="101">
        <f t="shared" si="28"/>
        <v>9571.82</v>
      </c>
      <c r="U138" s="101">
        <f t="shared" si="29"/>
        <v>9645.7099999999991</v>
      </c>
      <c r="V138" s="101">
        <f t="shared" si="30"/>
        <v>9719.6699999999983</v>
      </c>
      <c r="W138" s="101">
        <f t="shared" si="31"/>
        <v>9794.9677999999985</v>
      </c>
      <c r="X138" s="101">
        <f t="shared" si="32"/>
        <v>9870.3355999999985</v>
      </c>
      <c r="Y138" s="101">
        <f t="shared" si="33"/>
        <v>9945.7733999999982</v>
      </c>
      <c r="Z138" s="101">
        <f t="shared" si="34"/>
        <v>10022.578555999999</v>
      </c>
      <c r="AA138" s="101">
        <f t="shared" si="35"/>
        <v>10099.453711999999</v>
      </c>
      <c r="AB138" s="101">
        <f t="shared" si="36"/>
        <v>10176.398867999997</v>
      </c>
      <c r="AC138" s="101">
        <f t="shared" si="37"/>
        <v>10254.741527119997</v>
      </c>
      <c r="AD138" s="101">
        <f t="shared" si="38"/>
        <v>10333.154186239995</v>
      </c>
      <c r="AE138" s="101">
        <f t="shared" si="39"/>
        <v>10416.735544793995</v>
      </c>
    </row>
    <row r="139" spans="18:31" s="35" customFormat="1" ht="15" hidden="1" x14ac:dyDescent="0.2">
      <c r="R139" s="46">
        <v>32518</v>
      </c>
      <c r="S139" s="41">
        <f t="shared" si="27"/>
        <v>8717</v>
      </c>
      <c r="T139" s="101">
        <f t="shared" si="28"/>
        <v>8785.6133333333328</v>
      </c>
      <c r="U139" s="101">
        <f t="shared" si="29"/>
        <v>8854.2966666666671</v>
      </c>
      <c r="V139" s="101">
        <f t="shared" si="30"/>
        <v>8923.0499999999993</v>
      </c>
      <c r="W139" s="101">
        <f t="shared" si="31"/>
        <v>8993.0369999999984</v>
      </c>
      <c r="X139" s="101">
        <f t="shared" si="32"/>
        <v>9063.0939999999991</v>
      </c>
      <c r="Y139" s="101">
        <f t="shared" si="33"/>
        <v>9133.2209999999977</v>
      </c>
      <c r="Z139" s="101">
        <f t="shared" si="34"/>
        <v>9204.6091399999968</v>
      </c>
      <c r="AA139" s="101">
        <f t="shared" si="35"/>
        <v>9276.0672799999975</v>
      </c>
      <c r="AB139" s="101">
        <f t="shared" si="36"/>
        <v>9347.595419999996</v>
      </c>
      <c r="AC139" s="101">
        <f t="shared" si="37"/>
        <v>9420.4127227999961</v>
      </c>
      <c r="AD139" s="101">
        <f t="shared" si="38"/>
        <v>9493.3000255999959</v>
      </c>
      <c r="AE139" s="101">
        <f t="shared" si="39"/>
        <v>9570.9416261099959</v>
      </c>
    </row>
    <row r="140" spans="18:31" s="35" customFormat="1" ht="15" hidden="1" x14ac:dyDescent="0.2">
      <c r="R140" s="46">
        <v>32874</v>
      </c>
      <c r="S140" s="41">
        <f t="shared" si="27"/>
        <v>8539</v>
      </c>
      <c r="T140" s="101">
        <f t="shared" si="28"/>
        <v>8606.4266666666663</v>
      </c>
      <c r="U140" s="101">
        <f t="shared" si="29"/>
        <v>8673.9233333333323</v>
      </c>
      <c r="V140" s="101">
        <f t="shared" si="30"/>
        <v>8741.49</v>
      </c>
      <c r="W140" s="101">
        <f t="shared" si="31"/>
        <v>8810.266599999999</v>
      </c>
      <c r="X140" s="101">
        <f t="shared" si="32"/>
        <v>8879.1131999999998</v>
      </c>
      <c r="Y140" s="101">
        <f t="shared" si="33"/>
        <v>8948.0297999999984</v>
      </c>
      <c r="Z140" s="101">
        <f t="shared" si="34"/>
        <v>9018.1833319999987</v>
      </c>
      <c r="AA140" s="101">
        <f t="shared" si="35"/>
        <v>9088.4068639999987</v>
      </c>
      <c r="AB140" s="101">
        <f t="shared" si="36"/>
        <v>9158.7003959999984</v>
      </c>
      <c r="AC140" s="101">
        <f t="shared" si="37"/>
        <v>9230.2583986399986</v>
      </c>
      <c r="AD140" s="101">
        <f t="shared" si="38"/>
        <v>9301.8864012799986</v>
      </c>
      <c r="AE140" s="101">
        <f t="shared" si="39"/>
        <v>9378.1742541179992</v>
      </c>
    </row>
    <row r="141" spans="18:31" s="35" customFormat="1" ht="15" hidden="1" x14ac:dyDescent="0.2">
      <c r="R141" s="46">
        <v>33239</v>
      </c>
      <c r="S141" s="41">
        <f t="shared" si="27"/>
        <v>7529</v>
      </c>
      <c r="T141" s="101">
        <f t="shared" si="28"/>
        <v>7589.6933333333336</v>
      </c>
      <c r="U141" s="101">
        <f t="shared" si="29"/>
        <v>7650.456666666666</v>
      </c>
      <c r="V141" s="101">
        <f t="shared" si="30"/>
        <v>7711.29</v>
      </c>
      <c r="W141" s="101">
        <f t="shared" si="31"/>
        <v>7773.1985999999997</v>
      </c>
      <c r="X141" s="101">
        <f t="shared" si="32"/>
        <v>7835.1772000000001</v>
      </c>
      <c r="Y141" s="101">
        <f t="shared" si="33"/>
        <v>7897.2258000000002</v>
      </c>
      <c r="Z141" s="101">
        <f t="shared" si="34"/>
        <v>7960.3739720000003</v>
      </c>
      <c r="AA141" s="101">
        <f t="shared" si="35"/>
        <v>8023.5921440000002</v>
      </c>
      <c r="AB141" s="101">
        <f t="shared" si="36"/>
        <v>8086.8803159999998</v>
      </c>
      <c r="AC141" s="101">
        <f t="shared" si="37"/>
        <v>8151.29285144</v>
      </c>
      <c r="AD141" s="101">
        <f t="shared" si="38"/>
        <v>8215.7753868799991</v>
      </c>
      <c r="AE141" s="101">
        <f t="shared" si="39"/>
        <v>8284.3818624779997</v>
      </c>
    </row>
    <row r="142" spans="18:31" s="35" customFormat="1" ht="15" hidden="1" x14ac:dyDescent="0.2">
      <c r="R142" s="46">
        <v>33604</v>
      </c>
      <c r="S142" s="41">
        <f t="shared" si="27"/>
        <v>6630</v>
      </c>
      <c r="T142" s="101">
        <f t="shared" si="28"/>
        <v>6684.7</v>
      </c>
      <c r="U142" s="101">
        <f t="shared" si="29"/>
        <v>6739.4699999999993</v>
      </c>
      <c r="V142" s="101">
        <f t="shared" si="30"/>
        <v>6794.31</v>
      </c>
      <c r="W142" s="101">
        <f t="shared" si="31"/>
        <v>6850.1054000000004</v>
      </c>
      <c r="X142" s="101">
        <f t="shared" si="32"/>
        <v>6905.9708000000001</v>
      </c>
      <c r="Y142" s="101">
        <f t="shared" si="33"/>
        <v>6961.9062000000004</v>
      </c>
      <c r="Z142" s="101">
        <f t="shared" si="34"/>
        <v>7018.8189080000002</v>
      </c>
      <c r="AA142" s="101">
        <f t="shared" si="35"/>
        <v>7075.8016159999997</v>
      </c>
      <c r="AB142" s="101">
        <f t="shared" si="36"/>
        <v>7132.8543240000008</v>
      </c>
      <c r="AC142" s="101">
        <f t="shared" si="37"/>
        <v>7190.9066861600004</v>
      </c>
      <c r="AD142" s="101">
        <f t="shared" si="38"/>
        <v>7249.0290483200006</v>
      </c>
      <c r="AE142" s="101">
        <f t="shared" si="39"/>
        <v>7310.7983376420007</v>
      </c>
    </row>
    <row r="143" spans="18:31" s="35" customFormat="1" ht="15" hidden="1" x14ac:dyDescent="0.2">
      <c r="R143" s="46">
        <v>33970</v>
      </c>
      <c r="S143" s="41">
        <f t="shared" si="27"/>
        <v>5828</v>
      </c>
      <c r="T143" s="101">
        <f t="shared" si="28"/>
        <v>5877.3533333333335</v>
      </c>
      <c r="U143" s="101">
        <f t="shared" si="29"/>
        <v>5926.7766666666666</v>
      </c>
      <c r="V143" s="101">
        <f t="shared" si="30"/>
        <v>5976.27</v>
      </c>
      <c r="W143" s="101">
        <f t="shared" si="31"/>
        <v>6026.6118000000006</v>
      </c>
      <c r="X143" s="101">
        <f t="shared" si="32"/>
        <v>6077.0236000000004</v>
      </c>
      <c r="Y143" s="101">
        <f t="shared" si="33"/>
        <v>6127.5054000000009</v>
      </c>
      <c r="Z143" s="101">
        <f t="shared" si="34"/>
        <v>6178.8554360000007</v>
      </c>
      <c r="AA143" s="101">
        <f t="shared" si="35"/>
        <v>6230.2754720000003</v>
      </c>
      <c r="AB143" s="101">
        <f t="shared" si="36"/>
        <v>6281.7655080000013</v>
      </c>
      <c r="AC143" s="101">
        <f t="shared" si="37"/>
        <v>6334.1439447200009</v>
      </c>
      <c r="AD143" s="101">
        <f t="shared" si="38"/>
        <v>6386.5923814400012</v>
      </c>
      <c r="AE143" s="101">
        <f t="shared" si="39"/>
        <v>6442.2622009140014</v>
      </c>
    </row>
    <row r="144" spans="18:31" s="35" customFormat="1" ht="15" hidden="1" x14ac:dyDescent="0.2">
      <c r="R144" s="46">
        <v>34335</v>
      </c>
      <c r="S144" s="41">
        <f t="shared" si="27"/>
        <v>5117</v>
      </c>
      <c r="T144" s="101">
        <f t="shared" si="28"/>
        <v>5161.6133333333337</v>
      </c>
      <c r="U144" s="101">
        <f t="shared" si="29"/>
        <v>5206.2966666666662</v>
      </c>
      <c r="V144" s="101">
        <f t="shared" si="30"/>
        <v>5251.05</v>
      </c>
      <c r="W144" s="101">
        <f t="shared" si="31"/>
        <v>5296.5569999999998</v>
      </c>
      <c r="X144" s="101">
        <f t="shared" si="32"/>
        <v>5342.134</v>
      </c>
      <c r="Y144" s="101">
        <f t="shared" si="33"/>
        <v>5387.7809999999999</v>
      </c>
      <c r="Z144" s="101">
        <f t="shared" si="34"/>
        <v>5434.1995399999996</v>
      </c>
      <c r="AA144" s="101">
        <f t="shared" si="35"/>
        <v>5480.6880799999999</v>
      </c>
      <c r="AB144" s="101">
        <f t="shared" si="36"/>
        <v>5527.2466199999999</v>
      </c>
      <c r="AC144" s="101">
        <f t="shared" si="37"/>
        <v>5574.5949307999999</v>
      </c>
      <c r="AD144" s="101">
        <f t="shared" si="38"/>
        <v>5622.0132415999997</v>
      </c>
      <c r="AE144" s="101">
        <f t="shared" si="39"/>
        <v>5672.2756757099996</v>
      </c>
    </row>
    <row r="145" spans="18:31" s="35" customFormat="1" ht="15" hidden="1" x14ac:dyDescent="0.2">
      <c r="R145" s="46">
        <v>34700</v>
      </c>
      <c r="S145" s="41">
        <f t="shared" si="27"/>
        <v>4486</v>
      </c>
      <c r="T145" s="101">
        <f t="shared" si="28"/>
        <v>4526.4066666666668</v>
      </c>
      <c r="U145" s="101">
        <f t="shared" si="29"/>
        <v>4566.8833333333332</v>
      </c>
      <c r="V145" s="101">
        <f t="shared" si="30"/>
        <v>4607.43</v>
      </c>
      <c r="W145" s="101">
        <f t="shared" si="31"/>
        <v>4648.6462000000001</v>
      </c>
      <c r="X145" s="101">
        <f t="shared" si="32"/>
        <v>4689.9323999999997</v>
      </c>
      <c r="Y145" s="101">
        <f t="shared" si="33"/>
        <v>4731.2886000000008</v>
      </c>
      <c r="Z145" s="101">
        <f t="shared" si="34"/>
        <v>4773.3305240000009</v>
      </c>
      <c r="AA145" s="101">
        <f t="shared" si="35"/>
        <v>4815.4424480000007</v>
      </c>
      <c r="AB145" s="101">
        <f t="shared" si="36"/>
        <v>4857.6243720000011</v>
      </c>
      <c r="AC145" s="101">
        <f t="shared" si="37"/>
        <v>4900.5085344800009</v>
      </c>
      <c r="AD145" s="101">
        <f t="shared" si="38"/>
        <v>4943.4626969600013</v>
      </c>
      <c r="AE145" s="101">
        <f t="shared" si="39"/>
        <v>4988.9261716260007</v>
      </c>
    </row>
    <row r="146" spans="18:31" s="35" customFormat="1" ht="15" hidden="1" x14ac:dyDescent="0.2">
      <c r="R146" s="46">
        <v>35065</v>
      </c>
      <c r="S146" s="41">
        <f t="shared" si="27"/>
        <v>3928</v>
      </c>
      <c r="T146" s="101">
        <f t="shared" si="28"/>
        <v>3964.6866666666665</v>
      </c>
      <c r="U146" s="101">
        <f t="shared" si="29"/>
        <v>4001.4433333333336</v>
      </c>
      <c r="V146" s="101">
        <f t="shared" si="30"/>
        <v>4038.27</v>
      </c>
      <c r="W146" s="101">
        <f t="shared" si="31"/>
        <v>4075.6918000000001</v>
      </c>
      <c r="X146" s="101">
        <f t="shared" si="32"/>
        <v>4113.1835999999994</v>
      </c>
      <c r="Y146" s="101">
        <f t="shared" si="33"/>
        <v>4150.7453999999998</v>
      </c>
      <c r="Z146" s="101">
        <f t="shared" si="34"/>
        <v>4188.9170359999998</v>
      </c>
      <c r="AA146" s="101">
        <f t="shared" si="35"/>
        <v>4227.1586719999996</v>
      </c>
      <c r="AB146" s="101">
        <f t="shared" si="36"/>
        <v>4265.4703079999999</v>
      </c>
      <c r="AC146" s="101">
        <f t="shared" si="37"/>
        <v>4304.4067767200004</v>
      </c>
      <c r="AD146" s="101">
        <f t="shared" si="38"/>
        <v>4343.4132454399996</v>
      </c>
      <c r="AE146" s="101">
        <f t="shared" si="39"/>
        <v>4384.6329493139992</v>
      </c>
    </row>
    <row r="147" spans="18:31" s="35" customFormat="1" ht="15" hidden="1" x14ac:dyDescent="0.2">
      <c r="R147" s="46">
        <v>35431</v>
      </c>
      <c r="S147" s="41">
        <f t="shared" si="27"/>
        <v>3425</v>
      </c>
      <c r="T147" s="101">
        <f t="shared" si="28"/>
        <v>3458.3333333333335</v>
      </c>
      <c r="U147" s="101">
        <f t="shared" si="29"/>
        <v>3491.7366666666667</v>
      </c>
      <c r="V147" s="101">
        <f t="shared" si="30"/>
        <v>3525.21</v>
      </c>
      <c r="W147" s="101">
        <f t="shared" si="31"/>
        <v>3559.2114000000001</v>
      </c>
      <c r="X147" s="101">
        <f t="shared" si="32"/>
        <v>3593.2828000000004</v>
      </c>
      <c r="Y147" s="101">
        <f t="shared" si="33"/>
        <v>3627.4241999999999</v>
      </c>
      <c r="Z147" s="101">
        <f t="shared" si="34"/>
        <v>3662.1070279999999</v>
      </c>
      <c r="AA147" s="101">
        <f t="shared" si="35"/>
        <v>3696.859856</v>
      </c>
      <c r="AB147" s="101">
        <f t="shared" si="36"/>
        <v>3731.6826839999999</v>
      </c>
      <c r="AC147" s="101">
        <f t="shared" si="37"/>
        <v>3767.0605685599999</v>
      </c>
      <c r="AD147" s="101">
        <f t="shared" si="38"/>
        <v>3802.50845312</v>
      </c>
      <c r="AE147" s="101">
        <f t="shared" si="39"/>
        <v>3839.902679022</v>
      </c>
    </row>
    <row r="148" spans="18:31" s="35" customFormat="1" ht="15" hidden="1" x14ac:dyDescent="0.2">
      <c r="R148" s="46">
        <v>35796</v>
      </c>
      <c r="S148" s="41">
        <f t="shared" si="27"/>
        <v>2982</v>
      </c>
      <c r="T148" s="101">
        <f t="shared" si="28"/>
        <v>3012.38</v>
      </c>
      <c r="U148" s="101">
        <f t="shared" si="29"/>
        <v>3042.8300000000004</v>
      </c>
      <c r="V148" s="101">
        <f t="shared" si="30"/>
        <v>3073.35</v>
      </c>
      <c r="W148" s="101">
        <f t="shared" si="31"/>
        <v>3104.3389999999999</v>
      </c>
      <c r="X148" s="101">
        <f t="shared" si="32"/>
        <v>3135.3980000000001</v>
      </c>
      <c r="Y148" s="101">
        <f t="shared" si="33"/>
        <v>3166.527</v>
      </c>
      <c r="Z148" s="101">
        <f t="shared" si="34"/>
        <v>3198.1371800000002</v>
      </c>
      <c r="AA148" s="101">
        <f t="shared" si="35"/>
        <v>3229.81736</v>
      </c>
      <c r="AB148" s="101">
        <f t="shared" si="36"/>
        <v>3261.56754</v>
      </c>
      <c r="AC148" s="101">
        <f t="shared" si="37"/>
        <v>3293.8113235999999</v>
      </c>
      <c r="AD148" s="101">
        <f t="shared" si="38"/>
        <v>3326.1251072</v>
      </c>
      <c r="AE148" s="101">
        <f t="shared" si="39"/>
        <v>3360.1501745700002</v>
      </c>
    </row>
    <row r="149" spans="18:31" s="35" customFormat="1" ht="15" hidden="1" x14ac:dyDescent="0.2">
      <c r="R149" s="46">
        <v>36161</v>
      </c>
      <c r="S149" s="41">
        <f t="shared" si="27"/>
        <v>2591</v>
      </c>
      <c r="T149" s="101">
        <f t="shared" si="28"/>
        <v>2618.7733333333335</v>
      </c>
      <c r="U149" s="101">
        <f t="shared" si="29"/>
        <v>2646.6166666666668</v>
      </c>
      <c r="V149" s="101">
        <f t="shared" si="30"/>
        <v>2674.53</v>
      </c>
      <c r="W149" s="101">
        <f t="shared" si="31"/>
        <v>2702.8602000000001</v>
      </c>
      <c r="X149" s="101">
        <f t="shared" si="32"/>
        <v>2731.2604000000006</v>
      </c>
      <c r="Y149" s="101">
        <f t="shared" si="33"/>
        <v>2759.7306000000003</v>
      </c>
      <c r="Z149" s="101">
        <f t="shared" si="34"/>
        <v>2788.6288040000004</v>
      </c>
      <c r="AA149" s="101">
        <f t="shared" si="35"/>
        <v>2817.5970080000006</v>
      </c>
      <c r="AB149" s="101">
        <f t="shared" si="36"/>
        <v>2846.6352120000001</v>
      </c>
      <c r="AC149" s="101">
        <f t="shared" si="37"/>
        <v>2876.11278008</v>
      </c>
      <c r="AD149" s="101">
        <f t="shared" si="38"/>
        <v>2905.6603481600005</v>
      </c>
      <c r="AE149" s="101">
        <f t="shared" si="39"/>
        <v>2936.7117338460007</v>
      </c>
    </row>
    <row r="150" spans="18:31" s="35" customFormat="1" ht="15" hidden="1" x14ac:dyDescent="0.2">
      <c r="R150" s="46">
        <v>36526</v>
      </c>
      <c r="S150" s="41">
        <f t="shared" si="27"/>
        <v>2238</v>
      </c>
      <c r="T150" s="101">
        <f t="shared" si="28"/>
        <v>2263.42</v>
      </c>
      <c r="U150" s="101">
        <f t="shared" si="29"/>
        <v>2288.9100000000003</v>
      </c>
      <c r="V150" s="101">
        <f t="shared" si="30"/>
        <v>2314.4700000000003</v>
      </c>
      <c r="W150" s="101">
        <f t="shared" si="31"/>
        <v>2340.3998000000001</v>
      </c>
      <c r="X150" s="101">
        <f t="shared" si="32"/>
        <v>2366.3996000000006</v>
      </c>
      <c r="Y150" s="101">
        <f t="shared" si="33"/>
        <v>2392.4694000000004</v>
      </c>
      <c r="Z150" s="101">
        <f t="shared" si="34"/>
        <v>2418.9191960000003</v>
      </c>
      <c r="AA150" s="101">
        <f t="shared" si="35"/>
        <v>2445.4389920000008</v>
      </c>
      <c r="AB150" s="101">
        <f t="shared" si="36"/>
        <v>2472.0287880000005</v>
      </c>
      <c r="AC150" s="101">
        <f t="shared" si="37"/>
        <v>2499.0089799200005</v>
      </c>
      <c r="AD150" s="101">
        <f t="shared" si="38"/>
        <v>2526.0591718400005</v>
      </c>
      <c r="AE150" s="101">
        <f t="shared" si="39"/>
        <v>2554.4258781540007</v>
      </c>
    </row>
    <row r="151" spans="18:31" s="35" customFormat="1" ht="15" hidden="1" x14ac:dyDescent="0.2">
      <c r="R151" s="46">
        <v>36892</v>
      </c>
      <c r="S151" s="41">
        <f t="shared" si="27"/>
        <v>1929</v>
      </c>
      <c r="T151" s="101">
        <f t="shared" si="28"/>
        <v>1952.36</v>
      </c>
      <c r="U151" s="101">
        <f t="shared" si="29"/>
        <v>1975.79</v>
      </c>
      <c r="V151" s="101">
        <f t="shared" si="30"/>
        <v>1999.29</v>
      </c>
      <c r="W151" s="101">
        <f t="shared" si="31"/>
        <v>2023.1186</v>
      </c>
      <c r="X151" s="101">
        <f t="shared" si="32"/>
        <v>2047.0172</v>
      </c>
      <c r="Y151" s="101">
        <f t="shared" si="33"/>
        <v>2070.9857999999999</v>
      </c>
      <c r="Z151" s="101">
        <f t="shared" si="34"/>
        <v>2095.2923719999999</v>
      </c>
      <c r="AA151" s="101">
        <f t="shared" si="35"/>
        <v>2119.668944</v>
      </c>
      <c r="AB151" s="101">
        <f t="shared" si="36"/>
        <v>2144.1155159999998</v>
      </c>
      <c r="AC151" s="101">
        <f t="shared" si="37"/>
        <v>2168.9096194399999</v>
      </c>
      <c r="AD151" s="101">
        <f t="shared" si="38"/>
        <v>2193.7737228800002</v>
      </c>
      <c r="AE151" s="101">
        <f t="shared" si="39"/>
        <v>2219.7903840780004</v>
      </c>
    </row>
    <row r="152" spans="18:31" s="35" customFormat="1" ht="15" hidden="1" x14ac:dyDescent="0.2">
      <c r="R152" s="46">
        <v>37257</v>
      </c>
      <c r="S152" s="41">
        <f t="shared" si="27"/>
        <v>1654</v>
      </c>
      <c r="T152" s="101">
        <f t="shared" si="28"/>
        <v>1675.5266666666666</v>
      </c>
      <c r="U152" s="101">
        <f t="shared" si="29"/>
        <v>1697.1233333333332</v>
      </c>
      <c r="V152" s="101">
        <f t="shared" si="30"/>
        <v>1718.79</v>
      </c>
      <c r="W152" s="101">
        <f t="shared" si="31"/>
        <v>1740.7485999999999</v>
      </c>
      <c r="X152" s="101">
        <f t="shared" si="32"/>
        <v>1762.7772</v>
      </c>
      <c r="Y152" s="101">
        <f t="shared" si="33"/>
        <v>1784.8758</v>
      </c>
      <c r="Z152" s="101">
        <f t="shared" si="34"/>
        <v>1807.2749719999999</v>
      </c>
      <c r="AA152" s="101">
        <f t="shared" si="35"/>
        <v>1829.744144</v>
      </c>
      <c r="AB152" s="101">
        <f t="shared" si="36"/>
        <v>1852.283316</v>
      </c>
      <c r="AC152" s="101">
        <f t="shared" si="37"/>
        <v>1875.1318714399999</v>
      </c>
      <c r="AD152" s="101">
        <f t="shared" si="38"/>
        <v>1898.05042688</v>
      </c>
      <c r="AE152" s="101">
        <f t="shared" si="39"/>
        <v>1921.9756239779999</v>
      </c>
    </row>
    <row r="153" spans="18:31" s="35" customFormat="1" ht="15" hidden="1" x14ac:dyDescent="0.2">
      <c r="R153" s="46">
        <v>37622</v>
      </c>
      <c r="S153" s="41">
        <f t="shared" si="27"/>
        <v>1401</v>
      </c>
      <c r="T153" s="101">
        <f t="shared" si="28"/>
        <v>1420.84</v>
      </c>
      <c r="U153" s="101">
        <f t="shared" si="29"/>
        <v>1440.75</v>
      </c>
      <c r="V153" s="101">
        <f t="shared" si="30"/>
        <v>1460.73</v>
      </c>
      <c r="W153" s="101">
        <f t="shared" si="31"/>
        <v>1480.9682</v>
      </c>
      <c r="X153" s="101">
        <f t="shared" si="32"/>
        <v>1501.2764</v>
      </c>
      <c r="Y153" s="101">
        <f t="shared" si="33"/>
        <v>1521.6546000000001</v>
      </c>
      <c r="Z153" s="101">
        <f t="shared" si="34"/>
        <v>1542.2989640000001</v>
      </c>
      <c r="AA153" s="101">
        <f t="shared" si="35"/>
        <v>1563.013328</v>
      </c>
      <c r="AB153" s="101">
        <f t="shared" si="36"/>
        <v>1583.7976920000001</v>
      </c>
      <c r="AC153" s="101">
        <f t="shared" si="37"/>
        <v>1604.8563432800001</v>
      </c>
      <c r="AD153" s="101">
        <f t="shared" si="38"/>
        <v>1625.9849945600001</v>
      </c>
      <c r="AE153" s="101">
        <f t="shared" si="39"/>
        <v>1647.986044686</v>
      </c>
    </row>
    <row r="154" spans="18:31" s="35" customFormat="1" ht="15" hidden="1" x14ac:dyDescent="0.2">
      <c r="R154" s="46">
        <v>37987</v>
      </c>
      <c r="S154" s="41">
        <f t="shared" si="27"/>
        <v>1174</v>
      </c>
      <c r="T154" s="101">
        <f t="shared" si="28"/>
        <v>1192.3266666666666</v>
      </c>
      <c r="U154" s="101">
        <f t="shared" si="29"/>
        <v>1210.7233333333334</v>
      </c>
      <c r="V154" s="101">
        <f t="shared" si="30"/>
        <v>1229.19</v>
      </c>
      <c r="W154" s="101">
        <f t="shared" si="31"/>
        <v>1247.8846000000001</v>
      </c>
      <c r="X154" s="101">
        <f t="shared" si="32"/>
        <v>1266.6492000000001</v>
      </c>
      <c r="Y154" s="101">
        <f t="shared" si="33"/>
        <v>1285.4838000000002</v>
      </c>
      <c r="Z154" s="101">
        <f t="shared" si="34"/>
        <v>1304.5536920000002</v>
      </c>
      <c r="AA154" s="101">
        <f t="shared" si="35"/>
        <v>1323.6935840000001</v>
      </c>
      <c r="AB154" s="101">
        <f t="shared" si="36"/>
        <v>1342.9034760000002</v>
      </c>
      <c r="AC154" s="101">
        <f t="shared" si="37"/>
        <v>1362.3561658400001</v>
      </c>
      <c r="AD154" s="101">
        <f t="shared" si="38"/>
        <v>1381.87885568</v>
      </c>
      <c r="AE154" s="101">
        <f t="shared" si="39"/>
        <v>1402.153497258</v>
      </c>
    </row>
    <row r="155" spans="18:31" s="35" customFormat="1" ht="15" hidden="1" x14ac:dyDescent="0.2">
      <c r="R155" s="46">
        <v>38353</v>
      </c>
      <c r="S155" s="41">
        <f t="shared" si="27"/>
        <v>964</v>
      </c>
      <c r="T155" s="101">
        <f t="shared" si="28"/>
        <v>980.92666666666662</v>
      </c>
      <c r="U155" s="101">
        <f t="shared" si="29"/>
        <v>997.9233333333334</v>
      </c>
      <c r="V155" s="101">
        <f t="shared" si="30"/>
        <v>1014.99</v>
      </c>
      <c r="W155" s="101">
        <f t="shared" si="31"/>
        <v>1032.2565999999999</v>
      </c>
      <c r="X155" s="101">
        <f t="shared" si="32"/>
        <v>1049.5932</v>
      </c>
      <c r="Y155" s="101">
        <f t="shared" si="33"/>
        <v>1066.9998000000001</v>
      </c>
      <c r="Z155" s="101">
        <f t="shared" si="34"/>
        <v>1084.613132</v>
      </c>
      <c r="AA155" s="101">
        <f t="shared" si="35"/>
        <v>1102.296464</v>
      </c>
      <c r="AB155" s="101">
        <f t="shared" si="36"/>
        <v>1120.049796</v>
      </c>
      <c r="AC155" s="101">
        <f t="shared" si="37"/>
        <v>1138.0167946399999</v>
      </c>
      <c r="AD155" s="101">
        <f t="shared" si="38"/>
        <v>1156.05379328</v>
      </c>
      <c r="AE155" s="101">
        <f t="shared" si="39"/>
        <v>1174.7313168180001</v>
      </c>
    </row>
    <row r="156" spans="18:31" s="35" customFormat="1" ht="15" hidden="1" x14ac:dyDescent="0.2">
      <c r="R156" s="46">
        <v>38718</v>
      </c>
      <c r="S156" s="41">
        <f t="shared" si="27"/>
        <v>770</v>
      </c>
      <c r="T156" s="101">
        <f t="shared" si="28"/>
        <v>785.63333333333333</v>
      </c>
      <c r="U156" s="101">
        <f t="shared" si="29"/>
        <v>801.3366666666667</v>
      </c>
      <c r="V156" s="101">
        <f t="shared" si="30"/>
        <v>817.11</v>
      </c>
      <c r="W156" s="101">
        <f t="shared" si="31"/>
        <v>833.05740000000003</v>
      </c>
      <c r="X156" s="101">
        <f t="shared" si="32"/>
        <v>849.0748000000001</v>
      </c>
      <c r="Y156" s="101">
        <f t="shared" si="33"/>
        <v>865.1622000000001</v>
      </c>
      <c r="Z156" s="101">
        <f t="shared" si="34"/>
        <v>881.42994800000008</v>
      </c>
      <c r="AA156" s="101">
        <f t="shared" si="35"/>
        <v>897.76769600000011</v>
      </c>
      <c r="AB156" s="101">
        <f t="shared" si="36"/>
        <v>914.17544400000008</v>
      </c>
      <c r="AC156" s="101">
        <f t="shared" si="37"/>
        <v>930.76994696000008</v>
      </c>
      <c r="AD156" s="101">
        <f t="shared" si="38"/>
        <v>947.43444992000013</v>
      </c>
      <c r="AE156" s="101">
        <f t="shared" si="39"/>
        <v>964.63654060200008</v>
      </c>
    </row>
    <row r="157" spans="18:31" s="35" customFormat="1" ht="15" hidden="1" x14ac:dyDescent="0.2">
      <c r="R157" s="46">
        <v>39083</v>
      </c>
      <c r="S157" s="41">
        <f t="shared" si="27"/>
        <v>590</v>
      </c>
      <c r="T157" s="101">
        <f t="shared" si="28"/>
        <v>604.43333333333328</v>
      </c>
      <c r="U157" s="101">
        <f t="shared" si="29"/>
        <v>618.93666666666672</v>
      </c>
      <c r="V157" s="101">
        <f t="shared" si="30"/>
        <v>633.51</v>
      </c>
      <c r="W157" s="101">
        <f t="shared" si="31"/>
        <v>648.23339999999996</v>
      </c>
      <c r="X157" s="101">
        <f t="shared" si="32"/>
        <v>663.02680000000009</v>
      </c>
      <c r="Y157" s="101">
        <f t="shared" si="33"/>
        <v>677.89020000000005</v>
      </c>
      <c r="Z157" s="101">
        <f t="shared" si="34"/>
        <v>692.90946800000006</v>
      </c>
      <c r="AA157" s="101">
        <f t="shared" si="35"/>
        <v>707.99873600000012</v>
      </c>
      <c r="AB157" s="101">
        <f t="shared" si="36"/>
        <v>723.15800400000012</v>
      </c>
      <c r="AC157" s="101">
        <f t="shared" si="37"/>
        <v>738.47905736000007</v>
      </c>
      <c r="AD157" s="101">
        <f t="shared" si="38"/>
        <v>753.87011072000018</v>
      </c>
      <c r="AE157" s="101">
        <f t="shared" si="39"/>
        <v>769.7032430820002</v>
      </c>
    </row>
    <row r="158" spans="18:31" s="35" customFormat="1" ht="15" hidden="1" x14ac:dyDescent="0.2">
      <c r="R158" s="46">
        <v>39448</v>
      </c>
      <c r="S158" s="41">
        <f t="shared" si="27"/>
        <v>424</v>
      </c>
      <c r="T158" s="101">
        <f t="shared" si="28"/>
        <v>437.32666666666665</v>
      </c>
      <c r="U158" s="101">
        <f t="shared" si="29"/>
        <v>450.7233333333333</v>
      </c>
      <c r="V158" s="101">
        <f t="shared" si="30"/>
        <v>464.19</v>
      </c>
      <c r="W158" s="101">
        <f t="shared" si="31"/>
        <v>477.78460000000001</v>
      </c>
      <c r="X158" s="101">
        <f t="shared" si="32"/>
        <v>491.44919999999996</v>
      </c>
      <c r="Y158" s="101">
        <f t="shared" si="33"/>
        <v>505.18379999999996</v>
      </c>
      <c r="Z158" s="101">
        <f t="shared" si="34"/>
        <v>519.051692</v>
      </c>
      <c r="AA158" s="101">
        <f t="shared" si="35"/>
        <v>532.98958400000004</v>
      </c>
      <c r="AB158" s="101">
        <f t="shared" si="36"/>
        <v>546.99747600000001</v>
      </c>
      <c r="AC158" s="101">
        <f t="shared" si="37"/>
        <v>561.14412584000002</v>
      </c>
      <c r="AD158" s="101">
        <f t="shared" si="38"/>
        <v>575.36077568000007</v>
      </c>
      <c r="AE158" s="101">
        <f t="shared" si="39"/>
        <v>589.93142425799999</v>
      </c>
    </row>
    <row r="159" spans="18:31" s="35" customFormat="1" ht="15" hidden="1" x14ac:dyDescent="0.2">
      <c r="R159" s="46">
        <v>39814</v>
      </c>
      <c r="S159" s="41">
        <f t="shared" si="27"/>
        <v>272</v>
      </c>
      <c r="T159" s="101">
        <f t="shared" si="28"/>
        <v>284.31333333333333</v>
      </c>
      <c r="U159" s="101">
        <f t="shared" si="29"/>
        <v>296.69666666666666</v>
      </c>
      <c r="V159" s="101">
        <f t="shared" si="30"/>
        <v>309.14999999999998</v>
      </c>
      <c r="W159" s="101">
        <f t="shared" si="31"/>
        <v>321.71099999999996</v>
      </c>
      <c r="X159" s="101">
        <f t="shared" si="32"/>
        <v>334.34199999999998</v>
      </c>
      <c r="Y159" s="101">
        <f t="shared" si="33"/>
        <v>347.04299999999995</v>
      </c>
      <c r="Z159" s="101">
        <f t="shared" si="34"/>
        <v>359.85661999999996</v>
      </c>
      <c r="AA159" s="101">
        <f t="shared" si="35"/>
        <v>372.74023999999991</v>
      </c>
      <c r="AB159" s="101">
        <f t="shared" si="36"/>
        <v>385.69385999999992</v>
      </c>
      <c r="AC159" s="101">
        <f t="shared" si="37"/>
        <v>398.76515239999992</v>
      </c>
      <c r="AD159" s="101">
        <f t="shared" si="38"/>
        <v>411.90644479999992</v>
      </c>
      <c r="AE159" s="101">
        <f t="shared" si="39"/>
        <v>425.32108412999992</v>
      </c>
    </row>
    <row r="160" spans="18:31" s="35" customFormat="1" ht="15" hidden="1" x14ac:dyDescent="0.2">
      <c r="R160" s="46">
        <v>40179</v>
      </c>
      <c r="S160" s="41">
        <f t="shared" si="27"/>
        <v>131</v>
      </c>
      <c r="T160" s="101">
        <f t="shared" si="28"/>
        <v>142.37333333333333</v>
      </c>
      <c r="U160" s="101">
        <f t="shared" si="29"/>
        <v>153.81666666666666</v>
      </c>
      <c r="V160" s="101">
        <f t="shared" si="30"/>
        <v>165.32999999999998</v>
      </c>
      <c r="W160" s="101">
        <f t="shared" si="31"/>
        <v>176.93219999999999</v>
      </c>
      <c r="X160" s="101">
        <f t="shared" si="32"/>
        <v>188.60439999999997</v>
      </c>
      <c r="Y160" s="101">
        <f t="shared" si="33"/>
        <v>200.34659999999997</v>
      </c>
      <c r="Z160" s="101">
        <f t="shared" si="34"/>
        <v>212.18224399999997</v>
      </c>
      <c r="AA160" s="101">
        <f t="shared" si="35"/>
        <v>224.08788799999996</v>
      </c>
      <c r="AB160" s="101">
        <f t="shared" si="36"/>
        <v>236.06353199999995</v>
      </c>
      <c r="AC160" s="101">
        <f t="shared" si="37"/>
        <v>248.13728887999994</v>
      </c>
      <c r="AD160" s="101">
        <f t="shared" si="38"/>
        <v>260.28104575999993</v>
      </c>
      <c r="AE160" s="101">
        <f t="shared" si="39"/>
        <v>272.62333440599997</v>
      </c>
    </row>
    <row r="161" spans="18:31" s="35" customFormat="1" ht="15" hidden="1" x14ac:dyDescent="0.2">
      <c r="R161" s="46">
        <v>40544</v>
      </c>
      <c r="S161" s="41">
        <f t="shared" si="27"/>
        <v>0</v>
      </c>
      <c r="T161" s="101">
        <f t="shared" si="28"/>
        <v>10.5</v>
      </c>
      <c r="U161" s="101">
        <f t="shared" si="29"/>
        <v>21.07</v>
      </c>
      <c r="V161" s="101">
        <f t="shared" si="30"/>
        <v>31.71</v>
      </c>
      <c r="W161" s="101">
        <f t="shared" si="31"/>
        <v>42.421399999999998</v>
      </c>
      <c r="X161" s="101">
        <f t="shared" si="32"/>
        <v>53.202800000000003</v>
      </c>
      <c r="Y161" s="101">
        <f t="shared" si="33"/>
        <v>64.054199999999994</v>
      </c>
      <c r="Z161" s="101">
        <f t="shared" si="34"/>
        <v>74.981227999999987</v>
      </c>
      <c r="AA161" s="101">
        <f t="shared" si="35"/>
        <v>85.978255999999988</v>
      </c>
      <c r="AB161" s="101">
        <f t="shared" si="36"/>
        <v>97.045283999999995</v>
      </c>
      <c r="AC161" s="101">
        <f t="shared" si="37"/>
        <v>108.19225256</v>
      </c>
      <c r="AD161" s="101">
        <f t="shared" si="38"/>
        <v>119.40922111999998</v>
      </c>
      <c r="AE161" s="101">
        <f t="shared" si="39"/>
        <v>130.75521232199998</v>
      </c>
    </row>
    <row r="162" spans="18:31" s="35" customFormat="1" ht="15" hidden="1" x14ac:dyDescent="0.2">
      <c r="R162" s="46"/>
      <c r="S162" s="41"/>
      <c r="T162" s="101"/>
      <c r="U162" s="101"/>
      <c r="V162" s="101"/>
      <c r="W162" s="101"/>
      <c r="X162" s="101"/>
      <c r="Y162" s="101"/>
      <c r="Z162" s="101"/>
      <c r="AA162" s="101"/>
      <c r="AB162" s="101"/>
      <c r="AC162" s="101"/>
      <c r="AD162" s="101"/>
      <c r="AE162" s="101"/>
    </row>
    <row r="163" spans="18:31" s="35" customFormat="1" ht="15" hidden="1" x14ac:dyDescent="0.2">
      <c r="R163" s="46"/>
      <c r="S163" s="41"/>
      <c r="T163" s="42"/>
      <c r="U163" s="42"/>
      <c r="V163" s="42"/>
      <c r="W163" s="42"/>
      <c r="X163" s="42"/>
      <c r="Y163" s="42"/>
      <c r="Z163" s="42"/>
      <c r="AA163" s="42"/>
      <c r="AB163" s="42"/>
      <c r="AC163" s="42"/>
      <c r="AD163" s="42"/>
      <c r="AE163" s="42"/>
    </row>
    <row r="164" spans="18:31" s="35" customFormat="1" ht="15" hidden="1" x14ac:dyDescent="0.2">
      <c r="R164" s="46"/>
      <c r="S164" s="41"/>
      <c r="T164" s="42"/>
      <c r="U164" s="42"/>
      <c r="V164" s="42"/>
      <c r="W164" s="42"/>
      <c r="X164" s="42"/>
      <c r="Y164" s="42"/>
      <c r="Z164" s="42"/>
      <c r="AA164" s="42"/>
      <c r="AB164" s="42"/>
      <c r="AC164" s="42"/>
      <c r="AD164" s="42"/>
      <c r="AE164" s="42"/>
    </row>
    <row r="165" spans="18:31" s="35" customFormat="1" ht="15" hidden="1" x14ac:dyDescent="0.2">
      <c r="R165" s="46"/>
      <c r="S165" s="41"/>
      <c r="T165" s="42"/>
      <c r="U165" s="42"/>
      <c r="V165" s="42"/>
      <c r="W165" s="42"/>
      <c r="X165" s="42"/>
      <c r="Y165" s="42"/>
      <c r="Z165" s="42"/>
      <c r="AA165" s="42"/>
      <c r="AB165" s="42"/>
      <c r="AC165" s="42"/>
      <c r="AD165" s="42"/>
      <c r="AE165" s="42"/>
    </row>
    <row r="166" spans="18:31" s="35" customFormat="1" ht="15" hidden="1" x14ac:dyDescent="0.2">
      <c r="R166" s="46"/>
      <c r="S166" s="41"/>
      <c r="T166" s="42"/>
      <c r="U166" s="42"/>
      <c r="V166" s="42"/>
      <c r="W166" s="42"/>
      <c r="X166" s="42"/>
      <c r="Y166" s="42"/>
      <c r="Z166" s="42"/>
      <c r="AA166" s="42"/>
      <c r="AB166" s="42"/>
      <c r="AC166" s="42"/>
      <c r="AD166" s="42"/>
      <c r="AE166" s="42"/>
    </row>
    <row r="167" spans="18:31" s="35" customFormat="1" ht="15" hidden="1" x14ac:dyDescent="0.2">
      <c r="R167" s="46"/>
      <c r="S167" s="41"/>
      <c r="T167" s="42"/>
      <c r="U167" s="42"/>
      <c r="V167" s="42"/>
      <c r="W167" s="42"/>
      <c r="X167" s="42"/>
      <c r="Y167" s="42"/>
      <c r="Z167" s="42"/>
      <c r="AA167" s="42"/>
      <c r="AB167" s="42"/>
      <c r="AC167" s="42"/>
      <c r="AD167" s="42"/>
      <c r="AE167" s="42"/>
    </row>
    <row r="168" spans="18:31" s="35" customFormat="1" ht="15" hidden="1" x14ac:dyDescent="0.2">
      <c r="R168" s="46"/>
      <c r="S168" s="41"/>
      <c r="T168" s="42"/>
      <c r="U168" s="42"/>
      <c r="V168" s="42"/>
      <c r="W168" s="42"/>
      <c r="X168" s="42"/>
      <c r="Y168" s="42"/>
      <c r="Z168" s="42"/>
      <c r="AA168" s="42"/>
      <c r="AB168" s="42"/>
      <c r="AC168" s="42"/>
      <c r="AD168" s="42"/>
      <c r="AE168" s="42"/>
    </row>
    <row r="169" spans="18:31" s="35" customFormat="1" ht="15" hidden="1" x14ac:dyDescent="0.2">
      <c r="R169" s="46"/>
      <c r="S169" s="41"/>
      <c r="T169" s="42"/>
      <c r="U169" s="42"/>
      <c r="V169" s="42"/>
      <c r="W169" s="42"/>
      <c r="X169" s="42"/>
      <c r="Y169" s="42"/>
      <c r="Z169" s="42"/>
      <c r="AA169" s="42"/>
      <c r="AB169" s="42"/>
      <c r="AC169" s="42"/>
      <c r="AD169" s="42"/>
      <c r="AE169" s="42"/>
    </row>
    <row r="170" spans="18:31" s="35" customFormat="1" ht="15" hidden="1" x14ac:dyDescent="0.2">
      <c r="R170" s="46"/>
      <c r="S170" s="41"/>
      <c r="T170" s="42"/>
      <c r="U170" s="42"/>
      <c r="V170" s="42"/>
      <c r="W170" s="42"/>
      <c r="X170" s="42"/>
      <c r="Y170" s="42"/>
      <c r="Z170" s="42"/>
      <c r="AA170" s="42"/>
      <c r="AB170" s="42"/>
      <c r="AC170" s="42"/>
      <c r="AD170" s="42"/>
      <c r="AE170" s="42"/>
    </row>
    <row r="171" spans="18:31" s="35" customFormat="1" hidden="1" x14ac:dyDescent="0.2"/>
    <row r="172" spans="18:31" s="35" customFormat="1" hidden="1" x14ac:dyDescent="0.2"/>
    <row r="173" spans="18:31" s="35" customFormat="1" hidden="1" x14ac:dyDescent="0.2"/>
    <row r="174" spans="18:31" s="35" customFormat="1" hidden="1" x14ac:dyDescent="0.2"/>
    <row r="175" spans="18:31" s="35" customFormat="1" hidden="1" x14ac:dyDescent="0.2"/>
    <row r="176" spans="18:31" s="35" customFormat="1" hidden="1" x14ac:dyDescent="0.2"/>
    <row r="177" spans="18:31" s="35" customFormat="1" hidden="1" x14ac:dyDescent="0.2"/>
    <row r="178" spans="18:31" s="35" customFormat="1" hidden="1" x14ac:dyDescent="0.2"/>
    <row r="179" spans="18:31" s="35" customFormat="1" hidden="1" x14ac:dyDescent="0.2"/>
    <row r="180" spans="18:31" s="35" customFormat="1" hidden="1" x14ac:dyDescent="0.2"/>
    <row r="181" spans="18:31" s="35" customFormat="1" ht="15" hidden="1" x14ac:dyDescent="0.2">
      <c r="R181" s="45" t="s">
        <v>0</v>
      </c>
      <c r="S181" s="45" t="s">
        <v>1</v>
      </c>
      <c r="T181" s="45" t="s">
        <v>2</v>
      </c>
      <c r="U181" s="45" t="s">
        <v>3</v>
      </c>
      <c r="V181" s="45" t="s">
        <v>4</v>
      </c>
      <c r="W181" s="45" t="s">
        <v>5</v>
      </c>
      <c r="X181" s="45" t="s">
        <v>6</v>
      </c>
      <c r="Y181" s="45" t="s">
        <v>7</v>
      </c>
      <c r="Z181" s="45" t="s">
        <v>8</v>
      </c>
      <c r="AA181" s="45" t="s">
        <v>9</v>
      </c>
      <c r="AB181" s="45" t="s">
        <v>10</v>
      </c>
      <c r="AC181" s="45" t="s">
        <v>11</v>
      </c>
      <c r="AD181" s="45" t="s">
        <v>12</v>
      </c>
      <c r="AE181" s="45" t="s">
        <v>13</v>
      </c>
    </row>
    <row r="182" spans="18:31" s="35" customFormat="1" ht="15" hidden="1" x14ac:dyDescent="0.2">
      <c r="R182" s="46">
        <v>29992</v>
      </c>
      <c r="S182" s="41">
        <f>N66</f>
        <v>13614</v>
      </c>
      <c r="T182" s="101">
        <f>IF(AND($F$6="YES",HLOOKUP($C$11,$C$11:$N$12,2,0)&gt;=$T$106),$S182+$U$108*0.7*1+$S182*$J$6*1/1200,$S182+$U$108*0.7*1+$S182*$J$5*1/1200)</f>
        <v>13711.76</v>
      </c>
      <c r="U182" s="101">
        <f>IF(AND($F$6="YES",HLOOKUP($D$11,$C$11:$N$12,2,0)&gt;=$T$106),$S182+$U$108*0.7*2+($S182)*$J$6*2/1200+$U$108*0.7*$J$6/1200,$S182+$U$108*0.7*2+($S182)*$J$5*2/1200+$U$108*0.7*$J$5/1200)</f>
        <v>13809.566666666668</v>
      </c>
      <c r="V182" s="101">
        <f>IF(AND($F$6="YES",HLOOKUP($E$11,$C$11:$N$12,2,0)=$T$106),$S182+$U$108*0.7*3+($S182)*$J$5*2/1200+($S182)*$J$6*1/1200+$U$108*0.7*2*$J$6/1200+$U$108*0.7*$J$5/1200,IF(AND($F$6="YES",HLOOKUP($E$11,$C$11:$N$12,2,0)&gt;$T$106),$S182+$U$108*0.7*3+($S182)*$J$6*3/1200+$U$108*0.7*2*$J$6/1200+$U$108*0.7*1*$J$5/1200,$S182+$U$108*0.7*3+($S182)*$J$5*3/1200+$U$108*0.7*2*$J$5/1200+$U$108*0.7*1*$J$5/1200))</f>
        <v>13907.420000000002</v>
      </c>
      <c r="W182" s="101">
        <f>IF(AND($F$6="YES",HLOOKUP($F$11,$C$11:$N$12,2,0)&gt;=$T$106),$V182+$U$108*0.7*1+$V182*$J$6*1/1200,$V182+$U$108*0.7*1+$V182*$J$5*1/1200)</f>
        <v>14007.136133333335</v>
      </c>
      <c r="X182" s="101">
        <f>IF(AND($F$6="YES",HLOOKUP($G$11,$C$11:$N$12,2,0)=$T$106),$V182+$U$108*0.7*2+($V182)*$J$6*2/1200+$U$108*0.7*$J$6/1200,IF(AND($F$6="YES",HLOOKUP($G$11,$C$11:$N$12,2,0)&gt;$T$106),$V182+$U$108*0.7*2+($V182)*$J$6*2/1200+$U$108*0.7*$J$6/1200,$V182+$U$108*0.7*2+($V182)*$J$5*2/1200+$U$108*0.7*$J$5/1200))</f>
        <v>14106.898933333336</v>
      </c>
      <c r="Y182" s="101">
        <f>IF(AND($F$6="YES",HLOOKUP($H$11,$C$11:$N$12,2,0)=$T$106),$V182+$U$108*0.7*3+($V182)*$J$5*2/1200+($V182)*$J$6*1/1200+$U$108*0.7*2*$J$6/1200+$U$108*0.7*$J$5/1200,IF(AND($F$6="YES",HLOOKUP($H$11,$C$11:$N$12,2,0)&gt;$T$106),$V182+$U$108*0.7*3+($V182)*$J$6*3/1200+$U$108*0.7*2*$J$6/1200+$U$108*0.7*1*$J$6/1200,$V182+$U$108*0.7*3+($V182)*$J$5*3/1200+$U$108*0.7*2*$J$5/1200+$U$108*0.7*1*$J$5/1200))</f>
        <v>14206.708400000003</v>
      </c>
      <c r="Z182" s="101">
        <f>IF(AND($F$6="YES",HLOOKUP($I$11,$C$11:$N$12,2,0)&gt;=$T$106),$Y182+$U$108*0.7*1+$Y182*$J$6*1/1200,$Y182+$U$108*0.7*1+$Y182*$J$5*1/1200)</f>
        <v>14308.419789333337</v>
      </c>
      <c r="AA182" s="101">
        <f>IF(AND($F$6="YES",HLOOKUP($J$11,$C$11:$N$12,2,0)=$T$106),$Y182+$U$108*0.7*2+($Y182)*$J$6*2/1200+$U$108*0.7*$J$6/1200,IF(AND($F$6="YES",HLOOKUP($J$11,$C$11:$N$12,2,0)&gt;$T$106),$Y182+$U$108*0.7*2+($Y182)*$J$6*2/1200+$U$108*0.7*$J$6/1200,$Y182+$U$108*0.7*2+($Y182)*$J$5*2/1200+$U$108*0.7*$J$5/1200))</f>
        <v>14410.177845333337</v>
      </c>
      <c r="AB182" s="101">
        <f>IF(AND($F$6="YES",HLOOKUP($K$11,$C$11:$N$12,2,0)=$T$106),$Y182+$U$108*0.7*3+($Y182)*$J$5*2/1200+($Y182)*$J$6*1/1200+$U$108*0.7*2*$J$6/1200+$U$108*0.7*$J$5/1200,IF(AND($F$6="YES",HLOOKUP($K$11,$C$11:$N$12,2,0)&gt;$T$106),$Y182+$U$108*0.7*3+($Y182)*$J$6*3/1200+$U$108*0.7*2*$J$6/1200+$U$108*0.7*1*$J$6/1200,$Y182+$U$108*0.7*3+($Y182)*$J$5*3/1200+$U$108*0.7*2*$J$5/1200+$U$108*0.7*1*$J$5/1200))</f>
        <v>14511.982568000005</v>
      </c>
      <c r="AC182" s="101">
        <f>IF(AND($F$6="YES",HLOOKUP($L$11,$C$11:$N$12,2,0)&gt;=$T$106),$AB182+$U$108*0.7*1+$AB182*$J$6*1/1200,$AB182+$U$108*0.7*1+$AB182*$J$5*1/1200)</f>
        <v>14615.729118453339</v>
      </c>
      <c r="AD182" s="101">
        <f>IF(AND($F$6="YES",HLOOKUP($M$11,$C$11:$N$12,2,0)=$T$106),$AB182+$U$108*0.7*2+($AB182)*$J$6*2/1200+$U$108*0.7*$J$6/1200,IF(AND($F$6="YES",HLOOKUP($M$11,$C$11:$N$12,2,0)&gt;$T$106),$AB182+$U$108*0.7*2+($AB182)*$J$6*2/1200+$U$108*0.7*$J$6/1200,$AB182+$U$108*0.7*2+($AB182)*$J$5*2/1200+$U$108*0.7*$J$5/1200))</f>
        <v>14719.522335573338</v>
      </c>
      <c r="AE182" s="101">
        <f>IF(AND($F$6="YES",HLOOKUP($N$11,$C$11:$N$12,2,0)=$T$106),$AB182+$U$108*0.7*3+($AB182)*$J$5*2/1200+($AB182)*$J$6*1/1200+$U$108*0.7*2*$J$6/1200+$U$108*0.7*$J$5/1200,IF(AND($F$6="YES",HLOOKUP($N$11,$C$11:$N$12,2,0)&gt;$T$106),$AB182+$U$108*0.7*3+($AB182)*$J$6*3/1200+$U$108*0.7*2*$J$6/1200+$U$108*0.7*1*$J$6/1200,$AB182+$U$108*0.7*3+($AB182)*$J$5*3/1200+$U$108*0.7*2*$J$5/1200+$U$108*0.7*1*$J$5/1200))</f>
        <v>14830.625210644004</v>
      </c>
    </row>
    <row r="183" spans="18:31" s="35" customFormat="1" ht="15" hidden="1" x14ac:dyDescent="0.2">
      <c r="R183" s="46">
        <v>30326</v>
      </c>
      <c r="S183" s="41">
        <f t="shared" ref="S183:S211" si="40">N67</f>
        <v>12120</v>
      </c>
      <c r="T183" s="101">
        <f t="shared" ref="T183:T211" si="41">IF(AND($F$6="YES",HLOOKUP($C$11,$C$11:$N$12,2,0)&gt;=$T$106),$S183+$U$108*0.7*1+$S183*$J$6*1/1200,$S183+$U$108*0.7*1+$S183*$J$5*1/1200)</f>
        <v>12207.8</v>
      </c>
      <c r="U183" s="101">
        <f t="shared" ref="U183:U211" si="42">IF(AND($F$6="YES",HLOOKUP($D$11,$C$11:$N$12,2,0)&gt;=$T$106),$S183+$U$108*0.7*2+($S183)*$J$6*2/1200+$U$108*0.7*$J$6/1200,$S183+$U$108*0.7*2+($S183)*$J$5*2/1200+$U$108*0.7*$J$5/1200)</f>
        <v>12295.646666666667</v>
      </c>
      <c r="V183" s="101">
        <f t="shared" ref="V183:V211" si="43">IF(AND($F$6="YES",HLOOKUP($E$11,$C$11:$N$12,2,0)=$T$106),$S183+$U$108*0.7*3+($S183)*$J$5*2/1200+($S183)*$J$6*1/1200+$U$108*0.7*2*$J$6/1200+$U$108*0.7*$J$5/1200,IF(AND($F$6="YES",HLOOKUP($E$11,$C$11:$N$12,2,0)&gt;$T$106),$S183+$U$108*0.7*3+($S183)*$J$6*3/1200+$U$108*0.7*2*$J$6/1200+$U$108*0.7*1*$J$5/1200,$S183+$U$108*0.7*3+($S183)*$J$5*3/1200+$U$108*0.7*2*$J$5/1200+$U$108*0.7*1*$J$5/1200))</f>
        <v>12383.54</v>
      </c>
      <c r="W183" s="101">
        <f t="shared" ref="W183:W211" si="44">IF(AND($F$6="YES",HLOOKUP($F$11,$C$11:$N$12,2,0)&gt;=$T$106),$V183+$U$108*0.7*1+$V183*$J$6*1/1200,$V183+$U$108*0.7*1+$V183*$J$5*1/1200)</f>
        <v>12473.096933333334</v>
      </c>
      <c r="X183" s="101">
        <f t="shared" ref="X183:X211" si="45">IF(AND($F$6="YES",HLOOKUP($G$11,$C$11:$N$12,2,0)=$T$106),$V183+$U$108*0.7*2+($V183)*$J$6*2/1200+$U$108*0.7*$J$6/1200,IF(AND($F$6="YES",HLOOKUP($G$11,$C$11:$N$12,2,0)&gt;$T$106),$V183+$U$108*0.7*2+($V183)*$J$6*2/1200+$U$108*0.7*$J$6/1200,$V183+$U$108*0.7*2+($V183)*$J$5*2/1200+$U$108*0.7*$J$5/1200))</f>
        <v>12562.700533333335</v>
      </c>
      <c r="Y183" s="101">
        <f t="shared" ref="Y183:Y211" si="46">IF(AND($F$6="YES",HLOOKUP($H$11,$C$11:$N$12,2,0)=$T$106),$V183+$U$108*0.7*3+($V183)*$J$5*2/1200+($V183)*$J$6*1/1200+$U$108*0.7*2*$J$6/1200+$U$108*0.7*$J$5/1200,IF(AND($F$6="YES",HLOOKUP($H$11,$C$11:$N$12,2,0)&gt;$T$106),$V183+$U$108*0.7*3+($V183)*$J$6*3/1200+$U$108*0.7*2*$J$6/1200+$U$108*0.7*1*$J$6/1200,$V183+$U$108*0.7*3+($V183)*$J$5*3/1200+$U$108*0.7*2*$J$5/1200+$U$108*0.7*1*$J$5/1200))</f>
        <v>12652.350800000002</v>
      </c>
      <c r="Z183" s="101">
        <f t="shared" ref="Z183:Z211" si="47">IF(AND($F$6="YES",HLOOKUP($I$11,$C$11:$N$12,2,0)&gt;=$T$106),$Y183+$U$108*0.7*1+$Y183*$J$6*1/1200,$Y183+$U$108*0.7*1+$Y183*$J$5*1/1200)</f>
        <v>12743.699805333335</v>
      </c>
      <c r="AA183" s="101">
        <f t="shared" ref="AA183:AA211" si="48">IF(AND($F$6="YES",HLOOKUP($J$11,$C$11:$N$12,2,0)=$T$106),$Y183+$U$108*0.7*2+($Y183)*$J$6*2/1200+$U$108*0.7*$J$6/1200,IF(AND($F$6="YES",HLOOKUP($J$11,$C$11:$N$12,2,0)&gt;$T$106),$Y183+$U$108*0.7*2+($Y183)*$J$6*2/1200+$U$108*0.7*$J$6/1200,$Y183+$U$108*0.7*2+($Y183)*$J$5*2/1200+$U$108*0.7*$J$5/1200))</f>
        <v>12835.095477333336</v>
      </c>
      <c r="AB183" s="101">
        <f t="shared" ref="AB183:AB211" si="49">IF(AND($F$6="YES",HLOOKUP($K$11,$C$11:$N$12,2,0)=$T$106),$Y183+$U$108*0.7*3+($Y183)*$J$5*2/1200+($Y183)*$J$6*1/1200+$U$108*0.7*2*$J$6/1200+$U$108*0.7*$J$5/1200,IF(AND($F$6="YES",HLOOKUP($K$11,$C$11:$N$12,2,0)&gt;$T$106),$Y183+$U$108*0.7*3+($Y183)*$J$6*3/1200+$U$108*0.7*2*$J$6/1200+$U$108*0.7*1*$J$6/1200,$Y183+$U$108*0.7*3+($Y183)*$J$5*3/1200+$U$108*0.7*2*$J$5/1200+$U$108*0.7*1*$J$5/1200))</f>
        <v>12926.537816000004</v>
      </c>
      <c r="AC183" s="101">
        <f t="shared" ref="AC183:AC211" si="50">IF(AND($F$6="YES",HLOOKUP($L$11,$C$11:$N$12,2,0)&gt;=$T$106),$AB183+$U$108*0.7*1+$AB183*$J$6*1/1200,$AB183+$U$108*0.7*1+$AB183*$J$5*1/1200)</f>
        <v>13019.714734773337</v>
      </c>
      <c r="AD183" s="101">
        <f t="shared" ref="AD183:AD211" si="51">IF(AND($F$6="YES",HLOOKUP($M$11,$C$11:$N$12,2,0)=$T$106),$AB183+$U$108*0.7*2+($AB183)*$J$6*2/1200+$U$108*0.7*$J$6/1200,IF(AND($F$6="YES",HLOOKUP($M$11,$C$11:$N$12,2,0)&gt;$T$106),$AB183+$U$108*0.7*2+($AB183)*$J$6*2/1200+$U$108*0.7*$J$6/1200,$AB183+$U$108*0.7*2+($AB183)*$J$5*2/1200+$U$108*0.7*$J$5/1200))</f>
        <v>13112.938320213338</v>
      </c>
      <c r="AE183" s="101">
        <f t="shared" ref="AE183:AE211" si="52">IF(AND($F$6="YES",HLOOKUP($N$11,$C$11:$N$12,2,0)=$T$106),$AB183+$U$108*0.7*3+($AB183)*$J$5*2/1200+($AB183)*$J$6*1/1200+$U$108*0.7*2*$J$6/1200+$U$108*0.7*$J$5/1200,IF(AND($F$6="YES",HLOOKUP($N$11,$C$11:$N$12,2,0)&gt;$T$106),$AB183+$U$108*0.7*3+($AB183)*$J$6*3/1200+$U$108*0.7*2*$J$6/1200+$U$108*0.7*1*$J$6/1200,$AB183+$U$108*0.7*3+($AB183)*$J$5*3/1200+$U$108*0.7*2*$J$5/1200+$U$108*0.7*1*$J$5/1200))</f>
        <v>13212.678841228004</v>
      </c>
    </row>
    <row r="184" spans="18:31" s="35" customFormat="1" ht="15" hidden="1" x14ac:dyDescent="0.2">
      <c r="R184" s="46">
        <v>30691</v>
      </c>
      <c r="S184" s="41">
        <f t="shared" si="40"/>
        <v>10778</v>
      </c>
      <c r="T184" s="101">
        <f t="shared" si="41"/>
        <v>10856.853333333333</v>
      </c>
      <c r="U184" s="101">
        <f t="shared" si="42"/>
        <v>10935.753333333334</v>
      </c>
      <c r="V184" s="101">
        <f t="shared" si="43"/>
        <v>11014.7</v>
      </c>
      <c r="W184" s="101">
        <f t="shared" si="44"/>
        <v>11095.131333333335</v>
      </c>
      <c r="X184" s="101">
        <f t="shared" si="45"/>
        <v>11175.609333333334</v>
      </c>
      <c r="Y184" s="101">
        <f t="shared" si="46"/>
        <v>11256.134000000002</v>
      </c>
      <c r="Z184" s="101">
        <f t="shared" si="47"/>
        <v>11338.174893333335</v>
      </c>
      <c r="AA184" s="101">
        <f t="shared" si="48"/>
        <v>11420.262453333336</v>
      </c>
      <c r="AB184" s="101">
        <f t="shared" si="49"/>
        <v>11502.396680000003</v>
      </c>
      <c r="AC184" s="101">
        <f t="shared" si="50"/>
        <v>11586.079324533337</v>
      </c>
      <c r="AD184" s="101">
        <f t="shared" si="51"/>
        <v>11669.808635733338</v>
      </c>
      <c r="AE184" s="101">
        <f t="shared" si="52"/>
        <v>11759.342811940005</v>
      </c>
    </row>
    <row r="185" spans="18:31" s="35" customFormat="1" ht="15" hidden="1" x14ac:dyDescent="0.2">
      <c r="R185" s="46">
        <v>31057</v>
      </c>
      <c r="S185" s="41">
        <f t="shared" si="40"/>
        <v>9564</v>
      </c>
      <c r="T185" s="101">
        <f t="shared" si="41"/>
        <v>9634.76</v>
      </c>
      <c r="U185" s="101">
        <f t="shared" si="42"/>
        <v>9705.5666666666675</v>
      </c>
      <c r="V185" s="101">
        <f t="shared" si="43"/>
        <v>9776.4200000000019</v>
      </c>
      <c r="W185" s="101">
        <f t="shared" si="44"/>
        <v>9848.5961333333344</v>
      </c>
      <c r="X185" s="101">
        <f t="shared" si="45"/>
        <v>9920.8189333333357</v>
      </c>
      <c r="Y185" s="101">
        <f t="shared" si="46"/>
        <v>9993.0884000000024</v>
      </c>
      <c r="Z185" s="101">
        <f t="shared" si="47"/>
        <v>10066.708989333336</v>
      </c>
      <c r="AA185" s="101">
        <f t="shared" si="48"/>
        <v>10140.376245333337</v>
      </c>
      <c r="AB185" s="101">
        <f t="shared" si="49"/>
        <v>10214.090168000004</v>
      </c>
      <c r="AC185" s="101">
        <f t="shared" si="50"/>
        <v>10289.184102453337</v>
      </c>
      <c r="AD185" s="101">
        <f t="shared" si="51"/>
        <v>10364.324703573338</v>
      </c>
      <c r="AE185" s="101">
        <f t="shared" si="52"/>
        <v>10444.626016444006</v>
      </c>
    </row>
    <row r="186" spans="18:31" s="35" customFormat="1" ht="15" hidden="1" x14ac:dyDescent="0.2">
      <c r="R186" s="46">
        <v>31422</v>
      </c>
      <c r="S186" s="41">
        <f t="shared" si="40"/>
        <v>8483</v>
      </c>
      <c r="T186" s="101">
        <f t="shared" si="41"/>
        <v>8546.5533333333333</v>
      </c>
      <c r="U186" s="101">
        <f t="shared" si="42"/>
        <v>8610.1533333333336</v>
      </c>
      <c r="V186" s="101">
        <f t="shared" si="43"/>
        <v>8673.8000000000011</v>
      </c>
      <c r="W186" s="101">
        <f t="shared" si="44"/>
        <v>8738.6253333333352</v>
      </c>
      <c r="X186" s="101">
        <f t="shared" si="45"/>
        <v>8803.4973333333346</v>
      </c>
      <c r="Y186" s="101">
        <f t="shared" si="46"/>
        <v>8868.4160000000029</v>
      </c>
      <c r="Z186" s="101">
        <f t="shared" si="47"/>
        <v>8934.5387733333355</v>
      </c>
      <c r="AA186" s="101">
        <f t="shared" si="48"/>
        <v>9000.708213333337</v>
      </c>
      <c r="AB186" s="101">
        <f t="shared" si="49"/>
        <v>9066.9243200000037</v>
      </c>
      <c r="AC186" s="101">
        <f t="shared" si="50"/>
        <v>9134.3704821333376</v>
      </c>
      <c r="AD186" s="101">
        <f t="shared" si="51"/>
        <v>9201.8633109333368</v>
      </c>
      <c r="AE186" s="101">
        <f t="shared" si="52"/>
        <v>9273.9432685600041</v>
      </c>
    </row>
    <row r="187" spans="18:31" s="35" customFormat="1" ht="15" hidden="1" x14ac:dyDescent="0.2">
      <c r="R187" s="46">
        <v>31787</v>
      </c>
      <c r="S187" s="41">
        <f t="shared" si="40"/>
        <v>7512</v>
      </c>
      <c r="T187" s="101">
        <f t="shared" si="41"/>
        <v>7569.08</v>
      </c>
      <c r="U187" s="101">
        <f t="shared" si="42"/>
        <v>7626.2066666666669</v>
      </c>
      <c r="V187" s="101">
        <f t="shared" si="43"/>
        <v>7683.38</v>
      </c>
      <c r="W187" s="101">
        <f t="shared" si="44"/>
        <v>7741.6025333333337</v>
      </c>
      <c r="X187" s="101">
        <f t="shared" si="45"/>
        <v>7799.8717333333334</v>
      </c>
      <c r="Y187" s="101">
        <f t="shared" si="46"/>
        <v>7858.1876000000002</v>
      </c>
      <c r="Z187" s="101">
        <f t="shared" si="47"/>
        <v>7917.5755173333337</v>
      </c>
      <c r="AA187" s="101">
        <f t="shared" si="48"/>
        <v>7977.0101013333342</v>
      </c>
      <c r="AB187" s="101">
        <f t="shared" si="49"/>
        <v>8036.4913520000009</v>
      </c>
      <c r="AC187" s="101">
        <f t="shared" si="50"/>
        <v>8097.0679610133338</v>
      </c>
      <c r="AD187" s="101">
        <f t="shared" si="51"/>
        <v>8157.6912366933348</v>
      </c>
      <c r="AE187" s="101">
        <f t="shared" si="52"/>
        <v>8222.3864247160018</v>
      </c>
    </row>
    <row r="188" spans="18:31" s="35" customFormat="1" ht="15" hidden="1" x14ac:dyDescent="0.2">
      <c r="R188" s="46">
        <v>32152</v>
      </c>
      <c r="S188" s="41">
        <f t="shared" si="40"/>
        <v>6652</v>
      </c>
      <c r="T188" s="101">
        <f t="shared" si="41"/>
        <v>6703.3466666666664</v>
      </c>
      <c r="U188" s="101">
        <f t="shared" si="42"/>
        <v>6754.7400000000007</v>
      </c>
      <c r="V188" s="101">
        <f t="shared" si="43"/>
        <v>6806.18</v>
      </c>
      <c r="W188" s="101">
        <f t="shared" si="44"/>
        <v>6858.5545333333339</v>
      </c>
      <c r="X188" s="101">
        <f t="shared" si="45"/>
        <v>6910.9757333333337</v>
      </c>
      <c r="Y188" s="101">
        <f t="shared" si="46"/>
        <v>6963.4436000000005</v>
      </c>
      <c r="Z188" s="101">
        <f t="shared" si="47"/>
        <v>7016.8665573333337</v>
      </c>
      <c r="AA188" s="101">
        <f t="shared" si="48"/>
        <v>7070.336181333334</v>
      </c>
      <c r="AB188" s="101">
        <f t="shared" si="49"/>
        <v>7123.8524720000005</v>
      </c>
      <c r="AC188" s="101">
        <f t="shared" si="50"/>
        <v>7178.3448218133335</v>
      </c>
      <c r="AD188" s="101">
        <f t="shared" si="51"/>
        <v>7232.8838382933345</v>
      </c>
      <c r="AE188" s="101">
        <f t="shared" si="52"/>
        <v>7291.0384476760019</v>
      </c>
    </row>
    <row r="189" spans="18:31" s="35" customFormat="1" ht="15" hidden="1" x14ac:dyDescent="0.2">
      <c r="R189" s="46">
        <v>32518</v>
      </c>
      <c r="S189" s="41">
        <f t="shared" si="40"/>
        <v>5868</v>
      </c>
      <c r="T189" s="101">
        <f t="shared" si="41"/>
        <v>5914.12</v>
      </c>
      <c r="U189" s="101">
        <f t="shared" si="42"/>
        <v>5960.2866666666669</v>
      </c>
      <c r="V189" s="101">
        <f t="shared" si="43"/>
        <v>6006.5</v>
      </c>
      <c r="W189" s="101">
        <f t="shared" si="44"/>
        <v>6053.5433333333331</v>
      </c>
      <c r="X189" s="101">
        <f t="shared" si="45"/>
        <v>6100.6333333333341</v>
      </c>
      <c r="Y189" s="101">
        <f t="shared" si="46"/>
        <v>6147.77</v>
      </c>
      <c r="Z189" s="101">
        <f t="shared" si="47"/>
        <v>6195.755133333334</v>
      </c>
      <c r="AA189" s="101">
        <f t="shared" si="48"/>
        <v>6243.7869333333338</v>
      </c>
      <c r="AB189" s="101">
        <f t="shared" si="49"/>
        <v>6291.8654000000006</v>
      </c>
      <c r="AC189" s="101">
        <f t="shared" si="50"/>
        <v>6340.811169333334</v>
      </c>
      <c r="AD189" s="101">
        <f t="shared" si="51"/>
        <v>6389.8036053333344</v>
      </c>
      <c r="AE189" s="101">
        <f t="shared" si="52"/>
        <v>6441.9956407000018</v>
      </c>
    </row>
    <row r="190" spans="18:31" s="35" customFormat="1" ht="15" hidden="1" x14ac:dyDescent="0.2">
      <c r="R190" s="46">
        <v>32874</v>
      </c>
      <c r="S190" s="41">
        <f t="shared" si="40"/>
        <v>5684</v>
      </c>
      <c r="T190" s="101">
        <f t="shared" si="41"/>
        <v>5728.8933333333334</v>
      </c>
      <c r="U190" s="101">
        <f t="shared" si="42"/>
        <v>5773.8333333333339</v>
      </c>
      <c r="V190" s="101">
        <f t="shared" si="43"/>
        <v>5818.8200000000006</v>
      </c>
      <c r="W190" s="101">
        <f t="shared" si="44"/>
        <v>5864.612133333334</v>
      </c>
      <c r="X190" s="101">
        <f t="shared" si="45"/>
        <v>5910.4509333333344</v>
      </c>
      <c r="Y190" s="101">
        <f t="shared" si="46"/>
        <v>5956.336400000001</v>
      </c>
      <c r="Z190" s="101">
        <f t="shared" si="47"/>
        <v>6003.0453093333344</v>
      </c>
      <c r="AA190" s="101">
        <f t="shared" si="48"/>
        <v>6049.8008853333349</v>
      </c>
      <c r="AB190" s="101">
        <f t="shared" si="49"/>
        <v>6096.6031280000016</v>
      </c>
      <c r="AC190" s="101">
        <f t="shared" si="50"/>
        <v>6144.2471488533347</v>
      </c>
      <c r="AD190" s="101">
        <f t="shared" si="51"/>
        <v>6191.9378363733349</v>
      </c>
      <c r="AE190" s="101">
        <f t="shared" si="52"/>
        <v>6242.730492124002</v>
      </c>
    </row>
    <row r="191" spans="18:31" s="35" customFormat="1" ht="15" hidden="1" x14ac:dyDescent="0.2">
      <c r="R191" s="46">
        <v>33239</v>
      </c>
      <c r="S191" s="41">
        <f t="shared" si="40"/>
        <v>5012</v>
      </c>
      <c r="T191" s="101">
        <f t="shared" si="41"/>
        <v>5052.413333333333</v>
      </c>
      <c r="U191" s="101">
        <f t="shared" si="42"/>
        <v>5092.8733333333339</v>
      </c>
      <c r="V191" s="101">
        <f t="shared" si="43"/>
        <v>5133.38</v>
      </c>
      <c r="W191" s="101">
        <f t="shared" si="44"/>
        <v>5174.6025333333337</v>
      </c>
      <c r="X191" s="101">
        <f t="shared" si="45"/>
        <v>5215.8717333333334</v>
      </c>
      <c r="Y191" s="101">
        <f t="shared" si="46"/>
        <v>5257.1876000000002</v>
      </c>
      <c r="Z191" s="101">
        <f t="shared" si="47"/>
        <v>5299.2355173333335</v>
      </c>
      <c r="AA191" s="101">
        <f t="shared" si="48"/>
        <v>5341.3301013333339</v>
      </c>
      <c r="AB191" s="101">
        <f t="shared" si="49"/>
        <v>5383.4713520000005</v>
      </c>
      <c r="AC191" s="101">
        <f t="shared" si="50"/>
        <v>5426.3611610133339</v>
      </c>
      <c r="AD191" s="101">
        <f t="shared" si="51"/>
        <v>5469.2976366933344</v>
      </c>
      <c r="AE191" s="101">
        <f t="shared" si="52"/>
        <v>5514.9795147160012</v>
      </c>
    </row>
    <row r="192" spans="18:31" s="35" customFormat="1" ht="15" hidden="1" x14ac:dyDescent="0.2">
      <c r="R192" s="46">
        <v>33604</v>
      </c>
      <c r="S192" s="41">
        <f t="shared" si="40"/>
        <v>4411</v>
      </c>
      <c r="T192" s="101">
        <f t="shared" si="41"/>
        <v>4447.4066666666668</v>
      </c>
      <c r="U192" s="101">
        <f t="shared" si="42"/>
        <v>4483.8600000000006</v>
      </c>
      <c r="V192" s="101">
        <f t="shared" si="43"/>
        <v>4520.3600000000006</v>
      </c>
      <c r="W192" s="101">
        <f t="shared" si="44"/>
        <v>4557.4957333333341</v>
      </c>
      <c r="X192" s="101">
        <f t="shared" si="45"/>
        <v>4594.6781333333347</v>
      </c>
      <c r="Y192" s="101">
        <f t="shared" si="46"/>
        <v>4631.9072000000006</v>
      </c>
      <c r="Z192" s="101">
        <f t="shared" si="47"/>
        <v>4669.7865813333337</v>
      </c>
      <c r="AA192" s="101">
        <f t="shared" si="48"/>
        <v>4707.712629333334</v>
      </c>
      <c r="AB192" s="101">
        <f t="shared" si="49"/>
        <v>4745.6853440000004</v>
      </c>
      <c r="AC192" s="101">
        <f t="shared" si="50"/>
        <v>4784.3232462933338</v>
      </c>
      <c r="AD192" s="101">
        <f t="shared" si="51"/>
        <v>4823.0078152533342</v>
      </c>
      <c r="AE192" s="101">
        <f t="shared" si="52"/>
        <v>4864.1188935520013</v>
      </c>
    </row>
    <row r="193" spans="18:31" s="35" customFormat="1" ht="15" hidden="1" x14ac:dyDescent="0.2">
      <c r="R193" s="46">
        <v>33970</v>
      </c>
      <c r="S193" s="41">
        <f t="shared" si="40"/>
        <v>3882</v>
      </c>
      <c r="T193" s="101">
        <f t="shared" si="41"/>
        <v>3914.88</v>
      </c>
      <c r="U193" s="101">
        <f t="shared" si="42"/>
        <v>3947.8066666666668</v>
      </c>
      <c r="V193" s="101">
        <f t="shared" si="43"/>
        <v>3980.7799999999997</v>
      </c>
      <c r="W193" s="101">
        <f t="shared" si="44"/>
        <v>4014.3185333333331</v>
      </c>
      <c r="X193" s="101">
        <f t="shared" si="45"/>
        <v>4047.9037333333331</v>
      </c>
      <c r="Y193" s="101">
        <f t="shared" si="46"/>
        <v>4081.5355999999997</v>
      </c>
      <c r="Z193" s="101">
        <f t="shared" si="47"/>
        <v>4115.7458373333329</v>
      </c>
      <c r="AA193" s="101">
        <f t="shared" si="48"/>
        <v>4150.0027413333337</v>
      </c>
      <c r="AB193" s="101">
        <f t="shared" si="49"/>
        <v>4184.3063119999997</v>
      </c>
      <c r="AC193" s="101">
        <f t="shared" si="50"/>
        <v>4219.2016874133333</v>
      </c>
      <c r="AD193" s="101">
        <f t="shared" si="51"/>
        <v>4254.143729493333</v>
      </c>
      <c r="AE193" s="101">
        <f t="shared" si="52"/>
        <v>4291.2315913960001</v>
      </c>
    </row>
    <row r="194" spans="18:31" s="35" customFormat="1" ht="15" hidden="1" x14ac:dyDescent="0.2">
      <c r="R194" s="46">
        <v>34335</v>
      </c>
      <c r="S194" s="41">
        <f t="shared" si="40"/>
        <v>3406</v>
      </c>
      <c r="T194" s="101">
        <f t="shared" si="41"/>
        <v>3435.7066666666665</v>
      </c>
      <c r="U194" s="101">
        <f t="shared" si="42"/>
        <v>3465.46</v>
      </c>
      <c r="V194" s="101">
        <f t="shared" si="43"/>
        <v>3495.2599999999998</v>
      </c>
      <c r="W194" s="101">
        <f t="shared" si="44"/>
        <v>3525.561733333333</v>
      </c>
      <c r="X194" s="101">
        <f t="shared" si="45"/>
        <v>3555.9101333333329</v>
      </c>
      <c r="Y194" s="101">
        <f t="shared" si="46"/>
        <v>3586.3051999999998</v>
      </c>
      <c r="Z194" s="101">
        <f t="shared" si="47"/>
        <v>3617.2139013333331</v>
      </c>
      <c r="AA194" s="101">
        <f t="shared" si="48"/>
        <v>3648.169269333333</v>
      </c>
      <c r="AB194" s="101">
        <f t="shared" si="49"/>
        <v>3679.1713039999995</v>
      </c>
      <c r="AC194" s="101">
        <f t="shared" si="50"/>
        <v>3710.6991126933331</v>
      </c>
      <c r="AD194" s="101">
        <f t="shared" si="51"/>
        <v>3742.2735880533328</v>
      </c>
      <c r="AE194" s="101">
        <f t="shared" si="52"/>
        <v>3775.7413157319993</v>
      </c>
    </row>
    <row r="195" spans="18:31" s="35" customFormat="1" ht="15" hidden="1" x14ac:dyDescent="0.2">
      <c r="R195" s="46">
        <v>34700</v>
      </c>
      <c r="S195" s="41">
        <f t="shared" si="40"/>
        <v>2988</v>
      </c>
      <c r="T195" s="101">
        <f t="shared" si="41"/>
        <v>3014.92</v>
      </c>
      <c r="U195" s="101">
        <f t="shared" si="42"/>
        <v>3041.8866666666668</v>
      </c>
      <c r="V195" s="101">
        <f t="shared" si="43"/>
        <v>3068.9</v>
      </c>
      <c r="W195" s="101">
        <f t="shared" si="44"/>
        <v>3096.3593333333333</v>
      </c>
      <c r="X195" s="101">
        <f t="shared" si="45"/>
        <v>3123.8653333333332</v>
      </c>
      <c r="Y195" s="101">
        <f t="shared" si="46"/>
        <v>3151.4180000000001</v>
      </c>
      <c r="Z195" s="101">
        <f t="shared" si="47"/>
        <v>3179.4274533333332</v>
      </c>
      <c r="AA195" s="101">
        <f t="shared" si="48"/>
        <v>3207.4835733333334</v>
      </c>
      <c r="AB195" s="101">
        <f t="shared" si="49"/>
        <v>3235.5863599999998</v>
      </c>
      <c r="AC195" s="101">
        <f t="shared" si="50"/>
        <v>3264.1569357333333</v>
      </c>
      <c r="AD195" s="101">
        <f t="shared" si="51"/>
        <v>3292.774178133333</v>
      </c>
      <c r="AE195" s="101">
        <f t="shared" si="52"/>
        <v>3323.0628803799996</v>
      </c>
    </row>
    <row r="196" spans="18:31" s="35" customFormat="1" ht="15" hidden="1" x14ac:dyDescent="0.2">
      <c r="R196" s="46">
        <v>35065</v>
      </c>
      <c r="S196" s="41">
        <f t="shared" si="40"/>
        <v>2616</v>
      </c>
      <c r="T196" s="101">
        <f t="shared" si="41"/>
        <v>2640.44</v>
      </c>
      <c r="U196" s="101">
        <f t="shared" si="42"/>
        <v>2664.9266666666667</v>
      </c>
      <c r="V196" s="101">
        <f t="shared" si="43"/>
        <v>2689.46</v>
      </c>
      <c r="W196" s="101">
        <f t="shared" si="44"/>
        <v>2714.3897333333334</v>
      </c>
      <c r="X196" s="101">
        <f t="shared" si="45"/>
        <v>2739.3661333333334</v>
      </c>
      <c r="Y196" s="101">
        <f t="shared" si="46"/>
        <v>2764.3892000000001</v>
      </c>
      <c r="Z196" s="101">
        <f t="shared" si="47"/>
        <v>2789.8184613333333</v>
      </c>
      <c r="AA196" s="101">
        <f t="shared" si="48"/>
        <v>2815.2943893333336</v>
      </c>
      <c r="AB196" s="101">
        <f t="shared" si="49"/>
        <v>2840.816984</v>
      </c>
      <c r="AC196" s="101">
        <f t="shared" si="50"/>
        <v>2866.7557638933336</v>
      </c>
      <c r="AD196" s="101">
        <f t="shared" si="51"/>
        <v>2892.7412104533332</v>
      </c>
      <c r="AE196" s="101">
        <f t="shared" si="52"/>
        <v>2920.2007321719998</v>
      </c>
    </row>
    <row r="197" spans="18:31" s="35" customFormat="1" ht="15" hidden="1" x14ac:dyDescent="0.2">
      <c r="R197" s="46">
        <v>35431</v>
      </c>
      <c r="S197" s="41">
        <f t="shared" si="40"/>
        <v>2280</v>
      </c>
      <c r="T197" s="101">
        <f t="shared" si="41"/>
        <v>2302.1999999999998</v>
      </c>
      <c r="U197" s="101">
        <f t="shared" si="42"/>
        <v>2324.4466666666667</v>
      </c>
      <c r="V197" s="101">
        <f t="shared" si="43"/>
        <v>2346.7399999999998</v>
      </c>
      <c r="W197" s="101">
        <f t="shared" si="44"/>
        <v>2369.3849333333333</v>
      </c>
      <c r="X197" s="101">
        <f t="shared" si="45"/>
        <v>2392.0765333333329</v>
      </c>
      <c r="Y197" s="101">
        <f t="shared" si="46"/>
        <v>2414.8147999999997</v>
      </c>
      <c r="Z197" s="101">
        <f t="shared" si="47"/>
        <v>2437.9135653333328</v>
      </c>
      <c r="AA197" s="101">
        <f t="shared" si="48"/>
        <v>2461.0589973333331</v>
      </c>
      <c r="AB197" s="101">
        <f t="shared" si="49"/>
        <v>2484.2510959999995</v>
      </c>
      <c r="AC197" s="101">
        <f t="shared" si="50"/>
        <v>2507.8127699733327</v>
      </c>
      <c r="AD197" s="101">
        <f t="shared" si="51"/>
        <v>2531.421110613333</v>
      </c>
      <c r="AE197" s="101">
        <f t="shared" si="52"/>
        <v>2556.3252434679998</v>
      </c>
    </row>
    <row r="198" spans="18:31" s="35" customFormat="1" ht="15" hidden="1" x14ac:dyDescent="0.2">
      <c r="R198" s="46">
        <v>35796</v>
      </c>
      <c r="S198" s="41">
        <f t="shared" si="40"/>
        <v>1987</v>
      </c>
      <c r="T198" s="101">
        <f t="shared" si="41"/>
        <v>2007.2466666666667</v>
      </c>
      <c r="U198" s="101">
        <f t="shared" si="42"/>
        <v>2027.54</v>
      </c>
      <c r="V198" s="101">
        <f t="shared" si="43"/>
        <v>2047.8799999999999</v>
      </c>
      <c r="W198" s="101">
        <f t="shared" si="44"/>
        <v>2068.5325333333335</v>
      </c>
      <c r="X198" s="101">
        <f t="shared" si="45"/>
        <v>2089.2317333333335</v>
      </c>
      <c r="Y198" s="101">
        <f t="shared" si="46"/>
        <v>2109.9776000000002</v>
      </c>
      <c r="Z198" s="101">
        <f t="shared" si="47"/>
        <v>2131.0441173333334</v>
      </c>
      <c r="AA198" s="101">
        <f t="shared" si="48"/>
        <v>2152.1573013333336</v>
      </c>
      <c r="AB198" s="101">
        <f t="shared" si="49"/>
        <v>2173.3171520000001</v>
      </c>
      <c r="AC198" s="101">
        <f t="shared" si="50"/>
        <v>2194.8059330133333</v>
      </c>
      <c r="AD198" s="101">
        <f t="shared" si="51"/>
        <v>2216.3413806933336</v>
      </c>
      <c r="AE198" s="101">
        <f t="shared" si="52"/>
        <v>2239.0171536160001</v>
      </c>
    </row>
    <row r="199" spans="18:31" s="35" customFormat="1" ht="15" hidden="1" x14ac:dyDescent="0.2">
      <c r="R199" s="46">
        <v>36161</v>
      </c>
      <c r="S199" s="41">
        <f t="shared" si="40"/>
        <v>1724</v>
      </c>
      <c r="T199" s="101">
        <f t="shared" si="41"/>
        <v>1742.4933333333333</v>
      </c>
      <c r="U199" s="101">
        <f t="shared" si="42"/>
        <v>1761.0333333333333</v>
      </c>
      <c r="V199" s="101">
        <f t="shared" si="43"/>
        <v>1779.62</v>
      </c>
      <c r="W199" s="101">
        <f t="shared" si="44"/>
        <v>1798.4841333333331</v>
      </c>
      <c r="X199" s="101">
        <f t="shared" si="45"/>
        <v>1817.3949333333333</v>
      </c>
      <c r="Y199" s="101">
        <f t="shared" si="46"/>
        <v>1836.3523999999998</v>
      </c>
      <c r="Z199" s="101">
        <f t="shared" si="47"/>
        <v>1855.5947493333331</v>
      </c>
      <c r="AA199" s="101">
        <f t="shared" si="48"/>
        <v>1874.883765333333</v>
      </c>
      <c r="AB199" s="101">
        <f t="shared" si="49"/>
        <v>1894.2194479999996</v>
      </c>
      <c r="AC199" s="101">
        <f t="shared" si="50"/>
        <v>1913.847577653333</v>
      </c>
      <c r="AD199" s="101">
        <f t="shared" si="51"/>
        <v>1933.5223739733328</v>
      </c>
      <c r="AE199" s="101">
        <f t="shared" si="52"/>
        <v>1954.1979466839994</v>
      </c>
    </row>
    <row r="200" spans="18:31" s="35" customFormat="1" ht="15" hidden="1" x14ac:dyDescent="0.2">
      <c r="R200" s="46">
        <v>36526</v>
      </c>
      <c r="S200" s="41">
        <f t="shared" si="40"/>
        <v>1495</v>
      </c>
      <c r="T200" s="101">
        <f t="shared" si="41"/>
        <v>1511.9666666666667</v>
      </c>
      <c r="U200" s="101">
        <f t="shared" si="42"/>
        <v>1528.98</v>
      </c>
      <c r="V200" s="101">
        <f t="shared" si="43"/>
        <v>1546.04</v>
      </c>
      <c r="W200" s="101">
        <f t="shared" si="44"/>
        <v>1563.3469333333333</v>
      </c>
      <c r="X200" s="101">
        <f t="shared" si="45"/>
        <v>1580.7005333333332</v>
      </c>
      <c r="Y200" s="101">
        <f t="shared" si="46"/>
        <v>1598.1007999999999</v>
      </c>
      <c r="Z200" s="101">
        <f t="shared" si="47"/>
        <v>1615.7548053333333</v>
      </c>
      <c r="AA200" s="101">
        <f t="shared" si="48"/>
        <v>1633.4554773333332</v>
      </c>
      <c r="AB200" s="101">
        <f t="shared" si="49"/>
        <v>1651.2028159999998</v>
      </c>
      <c r="AC200" s="101">
        <f t="shared" si="50"/>
        <v>1669.2108347733331</v>
      </c>
      <c r="AD200" s="101">
        <f t="shared" si="51"/>
        <v>1687.265520213333</v>
      </c>
      <c r="AE200" s="101">
        <f t="shared" si="52"/>
        <v>1706.1994737279997</v>
      </c>
    </row>
    <row r="201" spans="18:31" s="35" customFormat="1" ht="15" hidden="1" x14ac:dyDescent="0.2">
      <c r="R201" s="46">
        <v>36892</v>
      </c>
      <c r="S201" s="41">
        <f t="shared" si="40"/>
        <v>1286</v>
      </c>
      <c r="T201" s="101">
        <f t="shared" si="41"/>
        <v>1301.5733333333333</v>
      </c>
      <c r="U201" s="101">
        <f t="shared" si="42"/>
        <v>1317.1933333333334</v>
      </c>
      <c r="V201" s="101">
        <f t="shared" si="43"/>
        <v>1332.86</v>
      </c>
      <c r="W201" s="101">
        <f t="shared" si="44"/>
        <v>1348.7457333333332</v>
      </c>
      <c r="X201" s="101">
        <f t="shared" si="45"/>
        <v>1364.6781333333331</v>
      </c>
      <c r="Y201" s="101">
        <f t="shared" si="46"/>
        <v>1380.6571999999999</v>
      </c>
      <c r="Z201" s="101">
        <f t="shared" si="47"/>
        <v>1396.8615813333331</v>
      </c>
      <c r="AA201" s="101">
        <f t="shared" si="48"/>
        <v>1413.1126293333332</v>
      </c>
      <c r="AB201" s="101">
        <f t="shared" si="49"/>
        <v>1429.4103439999997</v>
      </c>
      <c r="AC201" s="101">
        <f t="shared" si="50"/>
        <v>1445.939746293333</v>
      </c>
      <c r="AD201" s="101">
        <f t="shared" si="51"/>
        <v>1462.5158152533329</v>
      </c>
      <c r="AE201" s="101">
        <f t="shared" si="52"/>
        <v>1479.8602560519996</v>
      </c>
    </row>
    <row r="202" spans="18:31" s="35" customFormat="1" ht="15" hidden="1" x14ac:dyDescent="0.2">
      <c r="R202" s="46">
        <v>37257</v>
      </c>
      <c r="S202" s="41">
        <f t="shared" si="40"/>
        <v>1103</v>
      </c>
      <c r="T202" s="101">
        <f t="shared" si="41"/>
        <v>1117.3533333333332</v>
      </c>
      <c r="U202" s="101">
        <f t="shared" si="42"/>
        <v>1131.7533333333333</v>
      </c>
      <c r="V202" s="101">
        <f t="shared" si="43"/>
        <v>1146.1999999999998</v>
      </c>
      <c r="W202" s="101">
        <f t="shared" si="44"/>
        <v>1160.8413333333331</v>
      </c>
      <c r="X202" s="101">
        <f t="shared" si="45"/>
        <v>1175.5293333333332</v>
      </c>
      <c r="Y202" s="101">
        <f t="shared" si="46"/>
        <v>1190.2639999999997</v>
      </c>
      <c r="Z202" s="101">
        <f t="shared" si="47"/>
        <v>1205.1990933333329</v>
      </c>
      <c r="AA202" s="101">
        <f t="shared" si="48"/>
        <v>1220.1808533333331</v>
      </c>
      <c r="AB202" s="101">
        <f t="shared" si="49"/>
        <v>1235.2092799999996</v>
      </c>
      <c r="AC202" s="101">
        <f t="shared" si="50"/>
        <v>1250.4440085333329</v>
      </c>
      <c r="AD202" s="101">
        <f t="shared" si="51"/>
        <v>1265.7254037333328</v>
      </c>
      <c r="AE202" s="101">
        <f t="shared" si="52"/>
        <v>1281.6780702399994</v>
      </c>
    </row>
    <row r="203" spans="18:31" s="35" customFormat="1" ht="15" hidden="1" x14ac:dyDescent="0.2">
      <c r="R203" s="46">
        <v>37622</v>
      </c>
      <c r="S203" s="41">
        <f t="shared" si="40"/>
        <v>935</v>
      </c>
      <c r="T203" s="101">
        <f t="shared" si="41"/>
        <v>948.23333333333335</v>
      </c>
      <c r="U203" s="101">
        <f t="shared" si="42"/>
        <v>961.51333333333332</v>
      </c>
      <c r="V203" s="101">
        <f t="shared" si="43"/>
        <v>974.84</v>
      </c>
      <c r="W203" s="101">
        <f t="shared" si="44"/>
        <v>988.33893333333333</v>
      </c>
      <c r="X203" s="101">
        <f t="shared" si="45"/>
        <v>1001.8845333333334</v>
      </c>
      <c r="Y203" s="101">
        <f t="shared" si="46"/>
        <v>1015.4768</v>
      </c>
      <c r="Z203" s="101">
        <f t="shared" si="47"/>
        <v>1029.2466453333334</v>
      </c>
      <c r="AA203" s="101">
        <f t="shared" si="48"/>
        <v>1043.0631573333333</v>
      </c>
      <c r="AB203" s="101">
        <f t="shared" si="49"/>
        <v>1056.9263359999998</v>
      </c>
      <c r="AC203" s="101">
        <f t="shared" si="50"/>
        <v>1070.9725115733331</v>
      </c>
      <c r="AD203" s="101">
        <f t="shared" si="51"/>
        <v>1085.0653538133331</v>
      </c>
      <c r="AE203" s="101">
        <f t="shared" si="52"/>
        <v>1099.7403258879997</v>
      </c>
    </row>
    <row r="204" spans="18:31" s="35" customFormat="1" ht="15" hidden="1" x14ac:dyDescent="0.2">
      <c r="R204" s="46">
        <v>37987</v>
      </c>
      <c r="S204" s="41">
        <f t="shared" si="40"/>
        <v>782</v>
      </c>
      <c r="T204" s="101">
        <f t="shared" si="41"/>
        <v>794.21333333333337</v>
      </c>
      <c r="U204" s="101">
        <f t="shared" si="42"/>
        <v>806.47333333333324</v>
      </c>
      <c r="V204" s="101">
        <f t="shared" si="43"/>
        <v>818.78</v>
      </c>
      <c r="W204" s="101">
        <f t="shared" si="44"/>
        <v>831.23853333333329</v>
      </c>
      <c r="X204" s="101">
        <f t="shared" si="45"/>
        <v>843.74373333333324</v>
      </c>
      <c r="Y204" s="101">
        <f t="shared" si="46"/>
        <v>856.29559999999992</v>
      </c>
      <c r="Z204" s="101">
        <f t="shared" si="47"/>
        <v>869.00423733333321</v>
      </c>
      <c r="AA204" s="101">
        <f t="shared" si="48"/>
        <v>881.75954133333323</v>
      </c>
      <c r="AB204" s="101">
        <f t="shared" si="49"/>
        <v>894.56151199999988</v>
      </c>
      <c r="AC204" s="101">
        <f t="shared" si="50"/>
        <v>907.52525541333318</v>
      </c>
      <c r="AD204" s="101">
        <f t="shared" si="51"/>
        <v>920.53566549333323</v>
      </c>
      <c r="AE204" s="101">
        <f t="shared" si="52"/>
        <v>934.0470229959999</v>
      </c>
    </row>
    <row r="205" spans="18:31" s="35" customFormat="1" ht="15" hidden="1" x14ac:dyDescent="0.2">
      <c r="R205" s="46">
        <v>38353</v>
      </c>
      <c r="S205" s="41">
        <f t="shared" si="40"/>
        <v>643</v>
      </c>
      <c r="T205" s="101">
        <f t="shared" si="41"/>
        <v>654.28666666666663</v>
      </c>
      <c r="U205" s="101">
        <f t="shared" si="42"/>
        <v>665.62</v>
      </c>
      <c r="V205" s="101">
        <f t="shared" si="43"/>
        <v>677</v>
      </c>
      <c r="W205" s="101">
        <f t="shared" si="44"/>
        <v>688.51333333333332</v>
      </c>
      <c r="X205" s="101">
        <f t="shared" si="45"/>
        <v>700.07333333333327</v>
      </c>
      <c r="Y205" s="101">
        <f t="shared" si="46"/>
        <v>711.68</v>
      </c>
      <c r="Z205" s="101">
        <f t="shared" si="47"/>
        <v>723.42453333333333</v>
      </c>
      <c r="AA205" s="101">
        <f t="shared" si="48"/>
        <v>735.21573333333322</v>
      </c>
      <c r="AB205" s="101">
        <f t="shared" si="49"/>
        <v>747.05359999999996</v>
      </c>
      <c r="AC205" s="101">
        <f t="shared" si="50"/>
        <v>759.03395733333332</v>
      </c>
      <c r="AD205" s="101">
        <f t="shared" si="51"/>
        <v>771.0609813333333</v>
      </c>
      <c r="AE205" s="101">
        <f t="shared" si="52"/>
        <v>783.51519879999989</v>
      </c>
    </row>
    <row r="206" spans="18:31" s="35" customFormat="1" ht="15" hidden="1" x14ac:dyDescent="0.2">
      <c r="R206" s="46">
        <v>38718</v>
      </c>
      <c r="S206" s="41">
        <f t="shared" si="40"/>
        <v>512</v>
      </c>
      <c r="T206" s="101">
        <f t="shared" si="41"/>
        <v>522.4133333333333</v>
      </c>
      <c r="U206" s="101">
        <f t="shared" si="42"/>
        <v>532.87333333333333</v>
      </c>
      <c r="V206" s="101">
        <f t="shared" si="43"/>
        <v>543.38</v>
      </c>
      <c r="W206" s="101">
        <f t="shared" si="44"/>
        <v>554.0025333333333</v>
      </c>
      <c r="X206" s="101">
        <f t="shared" si="45"/>
        <v>564.67173333333324</v>
      </c>
      <c r="Y206" s="101">
        <f t="shared" si="46"/>
        <v>575.38760000000002</v>
      </c>
      <c r="Z206" s="101">
        <f t="shared" si="47"/>
        <v>586.22351733333335</v>
      </c>
      <c r="AA206" s="101">
        <f t="shared" si="48"/>
        <v>597.1061013333333</v>
      </c>
      <c r="AB206" s="101">
        <f t="shared" si="49"/>
        <v>608.03535199999999</v>
      </c>
      <c r="AC206" s="101">
        <f t="shared" si="50"/>
        <v>619.08892101333333</v>
      </c>
      <c r="AD206" s="101">
        <f t="shared" si="51"/>
        <v>630.1891566933333</v>
      </c>
      <c r="AE206" s="101">
        <f t="shared" si="52"/>
        <v>641.6470767159999</v>
      </c>
    </row>
    <row r="207" spans="18:31" s="35" customFormat="1" ht="15" hidden="1" x14ac:dyDescent="0.2">
      <c r="R207" s="46">
        <v>39083</v>
      </c>
      <c r="S207" s="41">
        <f t="shared" si="40"/>
        <v>393</v>
      </c>
      <c r="T207" s="101">
        <f t="shared" si="41"/>
        <v>402.62</v>
      </c>
      <c r="U207" s="101">
        <f t="shared" si="42"/>
        <v>412.28666666666669</v>
      </c>
      <c r="V207" s="101">
        <f t="shared" si="43"/>
        <v>422</v>
      </c>
      <c r="W207" s="101">
        <f t="shared" si="44"/>
        <v>431.81333333333333</v>
      </c>
      <c r="X207" s="101">
        <f t="shared" si="45"/>
        <v>441.67333333333335</v>
      </c>
      <c r="Y207" s="101">
        <f t="shared" si="46"/>
        <v>451.58</v>
      </c>
      <c r="Z207" s="101">
        <f t="shared" si="47"/>
        <v>461.59053333333333</v>
      </c>
      <c r="AA207" s="101">
        <f t="shared" si="48"/>
        <v>471.64773333333335</v>
      </c>
      <c r="AB207" s="101">
        <f t="shared" si="49"/>
        <v>481.7516</v>
      </c>
      <c r="AC207" s="101">
        <f t="shared" si="50"/>
        <v>491.96327733333334</v>
      </c>
      <c r="AD207" s="101">
        <f t="shared" si="51"/>
        <v>502.22162133333336</v>
      </c>
      <c r="AE207" s="101">
        <f t="shared" si="52"/>
        <v>512.77450779999992</v>
      </c>
    </row>
    <row r="208" spans="18:31" s="35" customFormat="1" ht="15" hidden="1" x14ac:dyDescent="0.2">
      <c r="R208" s="46">
        <v>39448</v>
      </c>
      <c r="S208" s="41">
        <f t="shared" si="40"/>
        <v>283</v>
      </c>
      <c r="T208" s="101">
        <f t="shared" si="41"/>
        <v>291.88666666666666</v>
      </c>
      <c r="U208" s="101">
        <f t="shared" si="42"/>
        <v>300.82</v>
      </c>
      <c r="V208" s="101">
        <f t="shared" si="43"/>
        <v>309.8</v>
      </c>
      <c r="W208" s="101">
        <f t="shared" si="44"/>
        <v>318.86533333333335</v>
      </c>
      <c r="X208" s="101">
        <f t="shared" si="45"/>
        <v>327.97733333333338</v>
      </c>
      <c r="Y208" s="101">
        <f t="shared" si="46"/>
        <v>337.13600000000002</v>
      </c>
      <c r="Z208" s="101">
        <f t="shared" si="47"/>
        <v>346.38357333333335</v>
      </c>
      <c r="AA208" s="101">
        <f t="shared" si="48"/>
        <v>355.67781333333335</v>
      </c>
      <c r="AB208" s="101">
        <f t="shared" si="49"/>
        <v>365.01872000000003</v>
      </c>
      <c r="AC208" s="101">
        <f t="shared" si="50"/>
        <v>374.45217813333335</v>
      </c>
      <c r="AD208" s="101">
        <f t="shared" si="51"/>
        <v>383.9323029333334</v>
      </c>
      <c r="AE208" s="101">
        <f t="shared" si="52"/>
        <v>393.64860376000007</v>
      </c>
    </row>
    <row r="209" spans="18:31" s="35" customFormat="1" ht="15" hidden="1" x14ac:dyDescent="0.2">
      <c r="R209" s="46">
        <v>39814</v>
      </c>
      <c r="S209" s="41">
        <f t="shared" si="40"/>
        <v>181</v>
      </c>
      <c r="T209" s="101">
        <f t="shared" si="41"/>
        <v>189.20666666666668</v>
      </c>
      <c r="U209" s="101">
        <f t="shared" si="42"/>
        <v>197.45999999999998</v>
      </c>
      <c r="V209" s="101">
        <f t="shared" si="43"/>
        <v>205.76</v>
      </c>
      <c r="W209" s="101">
        <f t="shared" si="44"/>
        <v>214.13173333333333</v>
      </c>
      <c r="X209" s="101">
        <f t="shared" si="45"/>
        <v>222.55013333333332</v>
      </c>
      <c r="Y209" s="101">
        <f t="shared" si="46"/>
        <v>231.01519999999996</v>
      </c>
      <c r="Z209" s="101">
        <f t="shared" si="47"/>
        <v>239.55530133333329</v>
      </c>
      <c r="AA209" s="101">
        <f t="shared" si="48"/>
        <v>248.1420693333333</v>
      </c>
      <c r="AB209" s="101">
        <f t="shared" si="49"/>
        <v>256.77550399999996</v>
      </c>
      <c r="AC209" s="101">
        <f t="shared" si="50"/>
        <v>265.48734069333329</v>
      </c>
      <c r="AD209" s="101">
        <f t="shared" si="51"/>
        <v>274.24584405333331</v>
      </c>
      <c r="AE209" s="101">
        <f t="shared" si="52"/>
        <v>283.18640183199994</v>
      </c>
    </row>
    <row r="210" spans="18:31" s="35" customFormat="1" ht="15" hidden="1" x14ac:dyDescent="0.2">
      <c r="R210" s="46">
        <v>40179</v>
      </c>
      <c r="S210" s="41">
        <f t="shared" si="40"/>
        <v>87</v>
      </c>
      <c r="T210" s="101">
        <f t="shared" si="41"/>
        <v>94.58</v>
      </c>
      <c r="U210" s="101">
        <f t="shared" si="42"/>
        <v>102.20666666666666</v>
      </c>
      <c r="V210" s="101">
        <f t="shared" si="43"/>
        <v>109.88</v>
      </c>
      <c r="W210" s="101">
        <f t="shared" si="44"/>
        <v>117.61253333333333</v>
      </c>
      <c r="X210" s="101">
        <f t="shared" si="45"/>
        <v>125.39173333333333</v>
      </c>
      <c r="Y210" s="101">
        <f t="shared" si="46"/>
        <v>133.21759999999998</v>
      </c>
      <c r="Z210" s="101">
        <f t="shared" si="47"/>
        <v>141.1057173333333</v>
      </c>
      <c r="AA210" s="101">
        <f t="shared" si="48"/>
        <v>149.04050133333328</v>
      </c>
      <c r="AB210" s="101">
        <f t="shared" si="49"/>
        <v>157.02195199999997</v>
      </c>
      <c r="AC210" s="101">
        <f t="shared" si="50"/>
        <v>165.06876501333329</v>
      </c>
      <c r="AD210" s="101">
        <f t="shared" si="51"/>
        <v>173.16224469333329</v>
      </c>
      <c r="AE210" s="101">
        <f t="shared" si="52"/>
        <v>181.38790201599997</v>
      </c>
    </row>
    <row r="211" spans="18:31" s="35" customFormat="1" ht="15" hidden="1" x14ac:dyDescent="0.2">
      <c r="R211" s="46">
        <v>40544</v>
      </c>
      <c r="S211" s="41">
        <f t="shared" si="40"/>
        <v>0</v>
      </c>
      <c r="T211" s="101">
        <f t="shared" si="41"/>
        <v>7</v>
      </c>
      <c r="U211" s="101">
        <f t="shared" si="42"/>
        <v>14.046666666666667</v>
      </c>
      <c r="V211" s="101">
        <f t="shared" si="43"/>
        <v>21.14</v>
      </c>
      <c r="W211" s="101">
        <f t="shared" si="44"/>
        <v>28.280933333333333</v>
      </c>
      <c r="X211" s="101">
        <f t="shared" si="45"/>
        <v>35.468533333333333</v>
      </c>
      <c r="Y211" s="101">
        <f t="shared" si="46"/>
        <v>42.702800000000003</v>
      </c>
      <c r="Z211" s="101">
        <f t="shared" si="47"/>
        <v>49.987485333333339</v>
      </c>
      <c r="AA211" s="101">
        <f t="shared" si="48"/>
        <v>57.318837333333335</v>
      </c>
      <c r="AB211" s="101">
        <f t="shared" si="49"/>
        <v>64.696856000000011</v>
      </c>
      <c r="AC211" s="101">
        <f t="shared" si="50"/>
        <v>72.128168373333338</v>
      </c>
      <c r="AD211" s="101">
        <f t="shared" si="51"/>
        <v>79.606147413333346</v>
      </c>
      <c r="AE211" s="101">
        <f t="shared" si="52"/>
        <v>87.170141548000018</v>
      </c>
    </row>
    <row r="212" spans="18:31" s="35" customFormat="1" ht="15" hidden="1" x14ac:dyDescent="0.2">
      <c r="R212" s="46"/>
      <c r="S212" s="41"/>
      <c r="T212" s="101"/>
      <c r="U212" s="101"/>
      <c r="V212" s="101"/>
      <c r="W212" s="101"/>
      <c r="X212" s="101"/>
      <c r="Y212" s="101"/>
      <c r="Z212" s="101"/>
      <c r="AA212" s="101"/>
      <c r="AB212" s="101"/>
      <c r="AC212" s="101"/>
      <c r="AD212" s="101"/>
      <c r="AE212" s="101"/>
    </row>
    <row r="213" spans="18:31" s="35" customFormat="1" ht="15" hidden="1" x14ac:dyDescent="0.2">
      <c r="R213" s="46"/>
      <c r="S213" s="41"/>
      <c r="T213" s="42"/>
      <c r="U213" s="42"/>
      <c r="V213" s="42"/>
      <c r="W213" s="42"/>
      <c r="X213" s="42"/>
      <c r="Y213" s="42"/>
      <c r="Z213" s="42"/>
      <c r="AA213" s="42"/>
      <c r="AB213" s="42"/>
      <c r="AC213" s="42"/>
      <c r="AD213" s="42"/>
      <c r="AE213" s="42"/>
    </row>
    <row r="214" spans="18:31" s="35" customFormat="1" ht="15" hidden="1" x14ac:dyDescent="0.2">
      <c r="R214" s="46"/>
      <c r="S214" s="41"/>
      <c r="T214" s="42"/>
      <c r="U214" s="42"/>
      <c r="V214" s="42"/>
      <c r="W214" s="42"/>
      <c r="X214" s="42"/>
      <c r="Y214" s="42"/>
      <c r="Z214" s="42"/>
      <c r="AA214" s="42"/>
      <c r="AB214" s="42"/>
      <c r="AC214" s="42"/>
      <c r="AD214" s="42"/>
      <c r="AE214" s="42"/>
    </row>
    <row r="215" spans="18:31" s="35" customFormat="1" ht="15" hidden="1" x14ac:dyDescent="0.2">
      <c r="R215" s="46"/>
      <c r="S215" s="41"/>
      <c r="T215" s="42"/>
      <c r="U215" s="42"/>
      <c r="V215" s="42"/>
      <c r="W215" s="42"/>
      <c r="X215" s="42"/>
      <c r="Y215" s="42"/>
      <c r="Z215" s="42"/>
      <c r="AA215" s="42"/>
      <c r="AB215" s="42"/>
      <c r="AC215" s="42"/>
      <c r="AD215" s="42"/>
      <c r="AE215" s="42"/>
    </row>
    <row r="216" spans="18:31" s="35" customFormat="1" ht="15" hidden="1" x14ac:dyDescent="0.2">
      <c r="R216" s="46"/>
      <c r="S216" s="41"/>
      <c r="T216" s="42"/>
      <c r="U216" s="42"/>
      <c r="V216" s="42"/>
      <c r="W216" s="42"/>
      <c r="X216" s="42"/>
      <c r="Y216" s="42"/>
      <c r="Z216" s="42"/>
      <c r="AA216" s="42"/>
      <c r="AB216" s="42"/>
      <c r="AC216" s="42"/>
      <c r="AD216" s="42"/>
      <c r="AE216" s="42"/>
    </row>
    <row r="217" spans="18:31" s="35" customFormat="1" ht="15" hidden="1" x14ac:dyDescent="0.2">
      <c r="R217" s="46"/>
      <c r="S217" s="41"/>
      <c r="T217" s="42"/>
      <c r="U217" s="42"/>
      <c r="V217" s="42"/>
      <c r="W217" s="42"/>
      <c r="X217" s="42"/>
      <c r="Y217" s="42"/>
      <c r="Z217" s="42"/>
      <c r="AA217" s="42"/>
      <c r="AB217" s="42"/>
      <c r="AC217" s="42"/>
      <c r="AD217" s="42"/>
      <c r="AE217" s="42"/>
    </row>
    <row r="218" spans="18:31" s="35" customFormat="1" ht="15" hidden="1" x14ac:dyDescent="0.2">
      <c r="R218" s="46"/>
      <c r="S218" s="41"/>
      <c r="T218" s="42"/>
      <c r="U218" s="42"/>
      <c r="V218" s="42"/>
      <c r="W218" s="42"/>
      <c r="X218" s="42"/>
      <c r="Y218" s="42"/>
      <c r="Z218" s="42"/>
      <c r="AA218" s="42"/>
      <c r="AB218" s="42"/>
      <c r="AC218" s="42"/>
      <c r="AD218" s="42"/>
      <c r="AE218" s="42"/>
    </row>
    <row r="219" spans="18:31" s="35" customFormat="1" ht="15" hidden="1" x14ac:dyDescent="0.2">
      <c r="R219" s="46"/>
      <c r="S219" s="41"/>
      <c r="T219" s="42"/>
      <c r="U219" s="42"/>
      <c r="V219" s="42"/>
      <c r="W219" s="42"/>
      <c r="X219" s="42"/>
      <c r="Y219" s="42"/>
      <c r="Z219" s="42"/>
      <c r="AA219" s="42"/>
      <c r="AB219" s="42"/>
      <c r="AC219" s="42"/>
      <c r="AD219" s="42"/>
      <c r="AE219" s="42"/>
    </row>
    <row r="220" spans="18:31" s="35" customFormat="1" ht="15" hidden="1" x14ac:dyDescent="0.2">
      <c r="R220" s="46"/>
      <c r="S220" s="41"/>
      <c r="T220" s="42"/>
      <c r="U220" s="42"/>
      <c r="V220" s="42"/>
      <c r="W220" s="42"/>
      <c r="X220" s="42"/>
      <c r="Y220" s="42"/>
      <c r="Z220" s="42"/>
      <c r="AA220" s="42"/>
      <c r="AB220" s="42"/>
      <c r="AC220" s="42"/>
      <c r="AD220" s="42"/>
      <c r="AE220" s="42"/>
    </row>
    <row r="221" spans="18:31" s="35" customFormat="1" hidden="1" x14ac:dyDescent="0.2"/>
    <row r="222" spans="18:31" s="35" customFormat="1" hidden="1" x14ac:dyDescent="0.2"/>
    <row r="223" spans="18:31" s="35" customFormat="1" hidden="1" x14ac:dyDescent="0.2"/>
    <row r="224" spans="18:31" s="35" customFormat="1" hidden="1" x14ac:dyDescent="0.2"/>
    <row r="225" s="35" customFormat="1" hidden="1" x14ac:dyDescent="0.2"/>
    <row r="226" s="35" customFormat="1" hidden="1" x14ac:dyDescent="0.2"/>
    <row r="227" s="35" customFormat="1" hidden="1" x14ac:dyDescent="0.2"/>
    <row r="228" s="35" customFormat="1" hidden="1" x14ac:dyDescent="0.2"/>
    <row r="229" s="35" customFormat="1" hidden="1" x14ac:dyDescent="0.2"/>
    <row r="230" s="35" customFormat="1" hidden="1" x14ac:dyDescent="0.2"/>
    <row r="231" s="35" customFormat="1" hidden="1" x14ac:dyDescent="0.2"/>
    <row r="232" s="35" customFormat="1" hidden="1" x14ac:dyDescent="0.2"/>
    <row r="233" s="35" customFormat="1" hidden="1" x14ac:dyDescent="0.2"/>
    <row r="234" s="35" customFormat="1" hidden="1" x14ac:dyDescent="0.2"/>
    <row r="235" s="35" customFormat="1" hidden="1" x14ac:dyDescent="0.2"/>
    <row r="236" s="35" customFormat="1" hidden="1" x14ac:dyDescent="0.2"/>
    <row r="237" s="35" customFormat="1" hidden="1" x14ac:dyDescent="0.2"/>
    <row r="238" s="35" customFormat="1" hidden="1" x14ac:dyDescent="0.2"/>
    <row r="239" s="35" customFormat="1" hidden="1" x14ac:dyDescent="0.2"/>
    <row r="240" s="35" customFormat="1" hidden="1" x14ac:dyDescent="0.2"/>
    <row r="241" s="35" customFormat="1" hidden="1" x14ac:dyDescent="0.2"/>
    <row r="242" s="35" customFormat="1" hidden="1" x14ac:dyDescent="0.2"/>
    <row r="243" s="35" customFormat="1" hidden="1" x14ac:dyDescent="0.2"/>
    <row r="244" s="35" customFormat="1" hidden="1" x14ac:dyDescent="0.2"/>
    <row r="245" s="35" customFormat="1" hidden="1" x14ac:dyDescent="0.2"/>
    <row r="246" s="35" customFormat="1" hidden="1" x14ac:dyDescent="0.2"/>
    <row r="247" s="35" customFormat="1" hidden="1" x14ac:dyDescent="0.2"/>
    <row r="248" s="35" customFormat="1" hidden="1" x14ac:dyDescent="0.2"/>
    <row r="249" s="35" customFormat="1" hidden="1" x14ac:dyDescent="0.2"/>
    <row r="250" s="35" customFormat="1" hidden="1" x14ac:dyDescent="0.2"/>
    <row r="251" s="35" customFormat="1" hidden="1" x14ac:dyDescent="0.2"/>
    <row r="252" s="35" customFormat="1" hidden="1" x14ac:dyDescent="0.2"/>
    <row r="253" s="35" customFormat="1" hidden="1" x14ac:dyDescent="0.2"/>
    <row r="254" s="35" customFormat="1" hidden="1" x14ac:dyDescent="0.2"/>
    <row r="255" s="35" customFormat="1" hidden="1" x14ac:dyDescent="0.2"/>
    <row r="256" s="35" customFormat="1" hidden="1" x14ac:dyDescent="0.2"/>
    <row r="257" s="35" customFormat="1" hidden="1" x14ac:dyDescent="0.2"/>
    <row r="258" s="35" customFormat="1" hidden="1" x14ac:dyDescent="0.2"/>
    <row r="259" s="35" customFormat="1" hidden="1" x14ac:dyDescent="0.2"/>
    <row r="260" s="35" customFormat="1" hidden="1" x14ac:dyDescent="0.2"/>
    <row r="261" s="35" customFormat="1" hidden="1" x14ac:dyDescent="0.2"/>
    <row r="262" s="35" customFormat="1" hidden="1" x14ac:dyDescent="0.2"/>
    <row r="263" s="35" customFormat="1" hidden="1" x14ac:dyDescent="0.2"/>
    <row r="264" s="35" customFormat="1" hidden="1" x14ac:dyDescent="0.2"/>
    <row r="265" s="35" customFormat="1" hidden="1" x14ac:dyDescent="0.2"/>
    <row r="266" s="35" customFormat="1" hidden="1" x14ac:dyDescent="0.2"/>
    <row r="267" s="35" customFormat="1" hidden="1" x14ac:dyDescent="0.2"/>
    <row r="268" s="35" customFormat="1" hidden="1" x14ac:dyDescent="0.2"/>
    <row r="269" s="35" customFormat="1" hidden="1" x14ac:dyDescent="0.2"/>
    <row r="270" s="35" customFormat="1" hidden="1" x14ac:dyDescent="0.2"/>
    <row r="271" s="35" customFormat="1" hidden="1" x14ac:dyDescent="0.2"/>
    <row r="272" s="35" customFormat="1" hidden="1" x14ac:dyDescent="0.2"/>
    <row r="273" s="35" customFormat="1" hidden="1" x14ac:dyDescent="0.2"/>
    <row r="274" s="35" customFormat="1" hidden="1" x14ac:dyDescent="0.2"/>
    <row r="275" s="35" customFormat="1" hidden="1" x14ac:dyDescent="0.2"/>
    <row r="276" s="35" customFormat="1" hidden="1" x14ac:dyDescent="0.2"/>
    <row r="277" s="35" customFormat="1" hidden="1" x14ac:dyDescent="0.2"/>
    <row r="278" s="35" customFormat="1" hidden="1" x14ac:dyDescent="0.2"/>
    <row r="279" s="35" customFormat="1" hidden="1" x14ac:dyDescent="0.2"/>
    <row r="280" s="35" customFormat="1" hidden="1" x14ac:dyDescent="0.2"/>
    <row r="281" s="35" customFormat="1" hidden="1" x14ac:dyDescent="0.2"/>
    <row r="282" s="35" customFormat="1" hidden="1" x14ac:dyDescent="0.2"/>
    <row r="283" s="35" customFormat="1" hidden="1" x14ac:dyDescent="0.2"/>
    <row r="284" s="35" customFormat="1" hidden="1" x14ac:dyDescent="0.2"/>
    <row r="285" s="35" customFormat="1" hidden="1" x14ac:dyDescent="0.2"/>
    <row r="286" s="35" customFormat="1" hidden="1" x14ac:dyDescent="0.2"/>
    <row r="287" s="35" customFormat="1" hidden="1" x14ac:dyDescent="0.2"/>
    <row r="288" s="35" customFormat="1" hidden="1" x14ac:dyDescent="0.2"/>
    <row r="289" s="35" customFormat="1" hidden="1" x14ac:dyDescent="0.2"/>
    <row r="290" s="35" customFormat="1" hidden="1" x14ac:dyDescent="0.2"/>
    <row r="291" s="35" customFormat="1" hidden="1" x14ac:dyDescent="0.2"/>
    <row r="292" s="35" customFormat="1" hidden="1" x14ac:dyDescent="0.2"/>
    <row r="293" s="35" customFormat="1" hidden="1" x14ac:dyDescent="0.2"/>
    <row r="294" s="35" customFormat="1" hidden="1" x14ac:dyDescent="0.2"/>
    <row r="295" s="35" customFormat="1" hidden="1" x14ac:dyDescent="0.2"/>
    <row r="296" s="35" customFormat="1" hidden="1" x14ac:dyDescent="0.2"/>
    <row r="297" s="35" customFormat="1" hidden="1" x14ac:dyDescent="0.2"/>
    <row r="298" s="35" customFormat="1" hidden="1" x14ac:dyDescent="0.2"/>
    <row r="299" s="35" customFormat="1" hidden="1" x14ac:dyDescent="0.2"/>
    <row r="300" s="35" customFormat="1" hidden="1" x14ac:dyDescent="0.2"/>
    <row r="301" s="35" customFormat="1" hidden="1" x14ac:dyDescent="0.2"/>
    <row r="302" s="35" customFormat="1" hidden="1" x14ac:dyDescent="0.2"/>
    <row r="303" s="35" customFormat="1" hidden="1" x14ac:dyDescent="0.2"/>
    <row r="304" s="35" customFormat="1" hidden="1" x14ac:dyDescent="0.2"/>
    <row r="305" s="35" customFormat="1" hidden="1" x14ac:dyDescent="0.2"/>
    <row r="306" s="35" customFormat="1" hidden="1" x14ac:dyDescent="0.2"/>
    <row r="307" s="35" customFormat="1" hidden="1" x14ac:dyDescent="0.2"/>
    <row r="308" s="35" customFormat="1" hidden="1" x14ac:dyDescent="0.2"/>
    <row r="309" s="35" customFormat="1" hidden="1" x14ac:dyDescent="0.2"/>
    <row r="310" s="35" customFormat="1" hidden="1" x14ac:dyDescent="0.2"/>
    <row r="311" s="35" customFormat="1" hidden="1" x14ac:dyDescent="0.2"/>
    <row r="312" s="35" customFormat="1" hidden="1" x14ac:dyDescent="0.2"/>
    <row r="313" s="35" customFormat="1" hidden="1" x14ac:dyDescent="0.2"/>
    <row r="314" s="35" customFormat="1" hidden="1" x14ac:dyDescent="0.2"/>
    <row r="315" s="35" customFormat="1" hidden="1" x14ac:dyDescent="0.2"/>
    <row r="316" s="35" customFormat="1" hidden="1" x14ac:dyDescent="0.2"/>
    <row r="317" s="35" customFormat="1" hidden="1" x14ac:dyDescent="0.2"/>
    <row r="318" s="35" customFormat="1" hidden="1" x14ac:dyDescent="0.2"/>
    <row r="319" s="35" customFormat="1" hidden="1" x14ac:dyDescent="0.2"/>
    <row r="320" s="35" customFormat="1" hidden="1" x14ac:dyDescent="0.2"/>
    <row r="321" s="35" customFormat="1" hidden="1" x14ac:dyDescent="0.2"/>
    <row r="322" s="35" customFormat="1" hidden="1" x14ac:dyDescent="0.2"/>
    <row r="323" s="35" customFormat="1" hidden="1" x14ac:dyDescent="0.2"/>
    <row r="324" s="35" customFormat="1" hidden="1" x14ac:dyDescent="0.2"/>
    <row r="325" s="35" customFormat="1" hidden="1" x14ac:dyDescent="0.2"/>
    <row r="326" s="35" customFormat="1" hidden="1" x14ac:dyDescent="0.2"/>
    <row r="327" s="35" customFormat="1" hidden="1" x14ac:dyDescent="0.2"/>
    <row r="328" s="35" customFormat="1" hidden="1" x14ac:dyDescent="0.2"/>
    <row r="329" s="35" customFormat="1" hidden="1" x14ac:dyDescent="0.2"/>
    <row r="330" s="35" customFormat="1" hidden="1" x14ac:dyDescent="0.2"/>
    <row r="331" s="35" customFormat="1" hidden="1" x14ac:dyDescent="0.2"/>
    <row r="332" s="35" customFormat="1" hidden="1" x14ac:dyDescent="0.2"/>
    <row r="333" s="35" customFormat="1" hidden="1" x14ac:dyDescent="0.2"/>
    <row r="334" s="35" customFormat="1" hidden="1" x14ac:dyDescent="0.2"/>
    <row r="335" s="35" customFormat="1" hidden="1" x14ac:dyDescent="0.2"/>
    <row r="336" s="35" customFormat="1" hidden="1" x14ac:dyDescent="0.2"/>
    <row r="337" s="35" customFormat="1" hidden="1" x14ac:dyDescent="0.2"/>
    <row r="338" s="35" customFormat="1" hidden="1" x14ac:dyDescent="0.2"/>
    <row r="339" s="35" customFormat="1" hidden="1" x14ac:dyDescent="0.2"/>
    <row r="340" s="35" customFormat="1" hidden="1" x14ac:dyDescent="0.2"/>
    <row r="341" s="35" customFormat="1" hidden="1" x14ac:dyDescent="0.2"/>
    <row r="342" s="35" customFormat="1" hidden="1" x14ac:dyDescent="0.2"/>
    <row r="343" s="35" customFormat="1" hidden="1" x14ac:dyDescent="0.2"/>
    <row r="344" s="35" customFormat="1" hidden="1" x14ac:dyDescent="0.2"/>
    <row r="345" s="35" customFormat="1" hidden="1" x14ac:dyDescent="0.2"/>
    <row r="346" s="35" customFormat="1" hidden="1" x14ac:dyDescent="0.2"/>
    <row r="347" s="35" customFormat="1" hidden="1" x14ac:dyDescent="0.2"/>
    <row r="348" s="35" customFormat="1" hidden="1" x14ac:dyDescent="0.2"/>
    <row r="349" s="35" customFormat="1" hidden="1" x14ac:dyDescent="0.2"/>
    <row r="350" s="35" customFormat="1" hidden="1" x14ac:dyDescent="0.2"/>
    <row r="351" s="35" customFormat="1" hidden="1" x14ac:dyDescent="0.2"/>
    <row r="352" s="35" customFormat="1" hidden="1" x14ac:dyDescent="0.2"/>
    <row r="353" s="35" customFormat="1" hidden="1" x14ac:dyDescent="0.2"/>
    <row r="354" s="35" customFormat="1" hidden="1" x14ac:dyDescent="0.2"/>
    <row r="355" s="35" customFormat="1" hidden="1" x14ac:dyDescent="0.2"/>
    <row r="356" s="35" customFormat="1" hidden="1" x14ac:dyDescent="0.2"/>
    <row r="357" s="35" customFormat="1" hidden="1" x14ac:dyDescent="0.2"/>
    <row r="358" s="35" customFormat="1" hidden="1" x14ac:dyDescent="0.2"/>
    <row r="359" s="35" customFormat="1" hidden="1" x14ac:dyDescent="0.2"/>
    <row r="360" s="35" customFormat="1" hidden="1" x14ac:dyDescent="0.2"/>
    <row r="361" s="35" customFormat="1" hidden="1" x14ac:dyDescent="0.2"/>
    <row r="362" s="35" customFormat="1" hidden="1" x14ac:dyDescent="0.2"/>
    <row r="363" s="35" customFormat="1" hidden="1" x14ac:dyDescent="0.2"/>
    <row r="364" s="35" customFormat="1" hidden="1" x14ac:dyDescent="0.2"/>
    <row r="365" s="35" customFormat="1" hidden="1" x14ac:dyDescent="0.2"/>
    <row r="366" s="35" customFormat="1" hidden="1" x14ac:dyDescent="0.2"/>
    <row r="367" s="35" customFormat="1" hidden="1" x14ac:dyDescent="0.2"/>
    <row r="368" s="35" customFormat="1" hidden="1" x14ac:dyDescent="0.2"/>
    <row r="369" s="35" customFormat="1" hidden="1" x14ac:dyDescent="0.2"/>
    <row r="370" s="35" customFormat="1" hidden="1" x14ac:dyDescent="0.2"/>
    <row r="371" s="35" customFormat="1" hidden="1" x14ac:dyDescent="0.2"/>
    <row r="372" s="35" customFormat="1" hidden="1" x14ac:dyDescent="0.2"/>
    <row r="373" s="35" customFormat="1" hidden="1" x14ac:dyDescent="0.2"/>
    <row r="374" s="35" customFormat="1" hidden="1" x14ac:dyDescent="0.2"/>
    <row r="375" s="35" customFormat="1" hidden="1" x14ac:dyDescent="0.2"/>
    <row r="376" s="35" customFormat="1" hidden="1" x14ac:dyDescent="0.2"/>
    <row r="377" s="35" customFormat="1" hidden="1" x14ac:dyDescent="0.2"/>
    <row r="378" s="35" customFormat="1" hidden="1" x14ac:dyDescent="0.2"/>
    <row r="379" s="35" customFormat="1" hidden="1" x14ac:dyDescent="0.2"/>
    <row r="380" s="35" customFormat="1" hidden="1" x14ac:dyDescent="0.2"/>
    <row r="381" s="35" customFormat="1" hidden="1" x14ac:dyDescent="0.2"/>
    <row r="382" s="35" customFormat="1" hidden="1" x14ac:dyDescent="0.2"/>
    <row r="383" s="35" customFormat="1" hidden="1" x14ac:dyDescent="0.2"/>
    <row r="384" s="35" customFormat="1" hidden="1" x14ac:dyDescent="0.2"/>
    <row r="385" s="35" customFormat="1" hidden="1" x14ac:dyDescent="0.2"/>
    <row r="386" s="35" customFormat="1" hidden="1" x14ac:dyDescent="0.2"/>
    <row r="387" s="35" customFormat="1" hidden="1" x14ac:dyDescent="0.2"/>
    <row r="388" s="35" customFormat="1" hidden="1" x14ac:dyDescent="0.2"/>
    <row r="389" s="35" customFormat="1" hidden="1" x14ac:dyDescent="0.2"/>
    <row r="390" s="35" customFormat="1" hidden="1" x14ac:dyDescent="0.2"/>
    <row r="391" s="35" customFormat="1" hidden="1" x14ac:dyDescent="0.2"/>
    <row r="392" s="35" customFormat="1" hidden="1" x14ac:dyDescent="0.2"/>
    <row r="393" s="35" customFormat="1" hidden="1" x14ac:dyDescent="0.2"/>
    <row r="394" s="35" customFormat="1" hidden="1" x14ac:dyDescent="0.2"/>
    <row r="395" s="35" customFormat="1" hidden="1" x14ac:dyDescent="0.2"/>
    <row r="396" s="35" customFormat="1" hidden="1" x14ac:dyDescent="0.2"/>
    <row r="397" s="35" customFormat="1" hidden="1" x14ac:dyDescent="0.2"/>
    <row r="398" s="35" customFormat="1" hidden="1" x14ac:dyDescent="0.2"/>
    <row r="399" s="35" customFormat="1" hidden="1" x14ac:dyDescent="0.2"/>
    <row r="400" s="35" customFormat="1" hidden="1" x14ac:dyDescent="0.2"/>
    <row r="401" s="35" customFormat="1" hidden="1" x14ac:dyDescent="0.2"/>
    <row r="402" s="35" customFormat="1" hidden="1" x14ac:dyDescent="0.2"/>
    <row r="403" s="35" customFormat="1" hidden="1" x14ac:dyDescent="0.2"/>
    <row r="404" s="35" customFormat="1" hidden="1" x14ac:dyDescent="0.2"/>
    <row r="405" s="35" customFormat="1" hidden="1" x14ac:dyDescent="0.2"/>
    <row r="406" s="35" customFormat="1" hidden="1" x14ac:dyDescent="0.2"/>
    <row r="407" s="35" customFormat="1" hidden="1" x14ac:dyDescent="0.2"/>
    <row r="408" s="35" customFormat="1" hidden="1" x14ac:dyDescent="0.2"/>
    <row r="409" s="35" customFormat="1" hidden="1" x14ac:dyDescent="0.2"/>
    <row r="410" s="35" customFormat="1" hidden="1" x14ac:dyDescent="0.2"/>
    <row r="411" s="35" customFormat="1" hidden="1" x14ac:dyDescent="0.2"/>
    <row r="412" s="35" customFormat="1" hidden="1" x14ac:dyDescent="0.2"/>
    <row r="413" s="35" customFormat="1" hidden="1" x14ac:dyDescent="0.2"/>
    <row r="414" s="35" customFormat="1" hidden="1" x14ac:dyDescent="0.2"/>
    <row r="415" s="35" customFormat="1" hidden="1" x14ac:dyDescent="0.2"/>
    <row r="416" s="35" customFormat="1" hidden="1" x14ac:dyDescent="0.2"/>
    <row r="417" s="35" customFormat="1" hidden="1" x14ac:dyDescent="0.2"/>
    <row r="418" s="35" customFormat="1" hidden="1" x14ac:dyDescent="0.2"/>
    <row r="419" s="35" customFormat="1" hidden="1" x14ac:dyDescent="0.2"/>
    <row r="420" s="35" customFormat="1" hidden="1" x14ac:dyDescent="0.2"/>
    <row r="421" s="35" customFormat="1" hidden="1" x14ac:dyDescent="0.2"/>
    <row r="422" s="35" customFormat="1" hidden="1" x14ac:dyDescent="0.2"/>
    <row r="423" s="35" customFormat="1" hidden="1" x14ac:dyDescent="0.2"/>
    <row r="424" s="35" customFormat="1" hidden="1" x14ac:dyDescent="0.2"/>
    <row r="425" s="35" customFormat="1" hidden="1" x14ac:dyDescent="0.2"/>
    <row r="426" s="35" customFormat="1" hidden="1" x14ac:dyDescent="0.2"/>
    <row r="427" s="35" customFormat="1" hidden="1" x14ac:dyDescent="0.2"/>
    <row r="428" s="35" customFormat="1" hidden="1" x14ac:dyDescent="0.2"/>
    <row r="429" s="35" customFormat="1" hidden="1" x14ac:dyDescent="0.2"/>
    <row r="430" s="35" customFormat="1" hidden="1" x14ac:dyDescent="0.2"/>
    <row r="431" s="35" customFormat="1" hidden="1" x14ac:dyDescent="0.2"/>
    <row r="432" s="35" customFormat="1" hidden="1" x14ac:dyDescent="0.2"/>
    <row r="433" s="35" customFormat="1" hidden="1" x14ac:dyDescent="0.2"/>
    <row r="434" s="35" customFormat="1" hidden="1" x14ac:dyDescent="0.2"/>
    <row r="435" s="35" customFormat="1" hidden="1" x14ac:dyDescent="0.2"/>
    <row r="436" s="35" customFormat="1" hidden="1" x14ac:dyDescent="0.2"/>
    <row r="437" s="35" customFormat="1" hidden="1" x14ac:dyDescent="0.2"/>
    <row r="438" s="35" customFormat="1" hidden="1" x14ac:dyDescent="0.2"/>
    <row r="439" s="35" customFormat="1" hidden="1" x14ac:dyDescent="0.2"/>
    <row r="440" s="35" customFormat="1" hidden="1" x14ac:dyDescent="0.2"/>
    <row r="441" s="35" customFormat="1" hidden="1" x14ac:dyDescent="0.2"/>
    <row r="442" s="35" customFormat="1" hidden="1" x14ac:dyDescent="0.2"/>
    <row r="443" s="35" customFormat="1" hidden="1" x14ac:dyDescent="0.2"/>
    <row r="444" s="35" customFormat="1" hidden="1" x14ac:dyDescent="0.2"/>
    <row r="445" s="35" customFormat="1" hidden="1" x14ac:dyDescent="0.2"/>
    <row r="446" s="35" customFormat="1" hidden="1" x14ac:dyDescent="0.2"/>
    <row r="447" s="35" customFormat="1" hidden="1" x14ac:dyDescent="0.2"/>
    <row r="448" s="35" customFormat="1" hidden="1" x14ac:dyDescent="0.2"/>
    <row r="449" s="35" customFormat="1" hidden="1" x14ac:dyDescent="0.2"/>
    <row r="450" s="35" customFormat="1" hidden="1" x14ac:dyDescent="0.2"/>
    <row r="451" s="35" customFormat="1" hidden="1" x14ac:dyDescent="0.2"/>
    <row r="452" s="35" customFormat="1" hidden="1" x14ac:dyDescent="0.2"/>
    <row r="453" s="35" customFormat="1" hidden="1" x14ac:dyDescent="0.2"/>
    <row r="454" s="35" customFormat="1" hidden="1" x14ac:dyDescent="0.2"/>
    <row r="455" s="35" customFormat="1" hidden="1" x14ac:dyDescent="0.2"/>
    <row r="456" s="35" customFormat="1" hidden="1" x14ac:dyDescent="0.2"/>
    <row r="457" s="35" customFormat="1" hidden="1" x14ac:dyDescent="0.2"/>
    <row r="458" s="35" customFormat="1" hidden="1" x14ac:dyDescent="0.2"/>
    <row r="459" s="35" customFormat="1" hidden="1" x14ac:dyDescent="0.2"/>
    <row r="460" s="35" customFormat="1" hidden="1" x14ac:dyDescent="0.2"/>
    <row r="461" s="35" customFormat="1" hidden="1" x14ac:dyDescent="0.2"/>
    <row r="462" s="35" customFormat="1" hidden="1" x14ac:dyDescent="0.2"/>
    <row r="463" s="35" customFormat="1" hidden="1" x14ac:dyDescent="0.2"/>
    <row r="464" s="35" customFormat="1" hidden="1" x14ac:dyDescent="0.2"/>
    <row r="465" s="35" customFormat="1" hidden="1" x14ac:dyDescent="0.2"/>
    <row r="466" s="35" customFormat="1" hidden="1" x14ac:dyDescent="0.2"/>
    <row r="467" s="35" customFormat="1" hidden="1" x14ac:dyDescent="0.2"/>
    <row r="468" s="35" customFormat="1" hidden="1" x14ac:dyDescent="0.2"/>
    <row r="469" s="35" customFormat="1" hidden="1" x14ac:dyDescent="0.2"/>
    <row r="470" s="35" customFormat="1" hidden="1" x14ac:dyDescent="0.2"/>
    <row r="471" s="35" customFormat="1" hidden="1" x14ac:dyDescent="0.2"/>
    <row r="472" s="35" customFormat="1" hidden="1" x14ac:dyDescent="0.2"/>
    <row r="473" s="35" customFormat="1" hidden="1" x14ac:dyDescent="0.2"/>
    <row r="474" s="35" customFormat="1" hidden="1" x14ac:dyDescent="0.2"/>
    <row r="475" s="35" customFormat="1" hidden="1" x14ac:dyDescent="0.2"/>
    <row r="476" s="35" customFormat="1" hidden="1" x14ac:dyDescent="0.2"/>
    <row r="477" s="35" customFormat="1" hidden="1" x14ac:dyDescent="0.2"/>
    <row r="478" s="35" customFormat="1" hidden="1" x14ac:dyDescent="0.2"/>
    <row r="479" s="35" customFormat="1" hidden="1" x14ac:dyDescent="0.2"/>
    <row r="480" s="35" customFormat="1" hidden="1" x14ac:dyDescent="0.2"/>
    <row r="481" s="35" customFormat="1" hidden="1" x14ac:dyDescent="0.2"/>
    <row r="482" s="35" customFormat="1" hidden="1" x14ac:dyDescent="0.2"/>
    <row r="483" s="35" customFormat="1" x14ac:dyDescent="0.2"/>
    <row r="484" s="35" customFormat="1" x14ac:dyDescent="0.2"/>
  </sheetData>
  <sheetProtection password="DFDE" sheet="1" objects="1" scenarios="1" selectLockedCells="1"/>
  <mergeCells count="7">
    <mergeCell ref="A1:N2"/>
    <mergeCell ref="A3:N4"/>
    <mergeCell ref="A5:C5"/>
    <mergeCell ref="G5:I5"/>
    <mergeCell ref="A6:E6"/>
    <mergeCell ref="G6:I6"/>
    <mergeCell ref="K6:L6"/>
  </mergeCells>
  <dataValidations count="3">
    <dataValidation type="list" allowBlank="1" showInputMessage="1" showErrorMessage="1" sqref="M6">
      <formula1>$T$109:$T$120</formula1>
    </dataValidation>
    <dataValidation type="list" allowBlank="1" showInputMessage="1" showErrorMessage="1" sqref="F6">
      <formula1>$R$108:$R$109</formula1>
    </dataValidation>
    <dataValidation type="list" allowBlank="1" showInputMessage="1" showErrorMessage="1" sqref="U65 D5 U131 U181">
      <formula1>$U$108:$U$109</formula1>
    </dataValidation>
  </dataValidations>
  <pageMargins left="0.33" right="0.31" top="0.38" bottom="0.36" header="0.3" footer="0.3"/>
  <pageSetup paperSize="9" scale="87"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E275"/>
  <sheetViews>
    <sheetView topLeftCell="A45" workbookViewId="0">
      <selection sqref="A1:XFD1048576"/>
    </sheetView>
  </sheetViews>
  <sheetFormatPr defaultRowHeight="14.25" x14ac:dyDescent="0.2"/>
  <cols>
    <col min="1" max="1" width="15" style="4" customWidth="1"/>
    <col min="2" max="3" width="12.5703125" style="4" customWidth="1"/>
    <col min="4" max="4" width="11.7109375" style="4" bestFit="1" customWidth="1"/>
    <col min="5" max="5" width="8.140625" style="4" customWidth="1"/>
    <col min="6" max="6" width="12.85546875" style="4" customWidth="1"/>
    <col min="7" max="8" width="10.42578125" style="4" bestFit="1" customWidth="1"/>
    <col min="9" max="9" width="15.28515625" style="4" customWidth="1"/>
    <col min="10" max="10" width="10.85546875" style="4" customWidth="1"/>
    <col min="11" max="14" width="10.42578125" style="4" bestFit="1" customWidth="1"/>
    <col min="15" max="15" width="18.42578125" style="4" customWidth="1"/>
    <col min="16" max="16" width="9.140625" style="4"/>
    <col min="17" max="17" width="9.28515625" style="4" bestFit="1" customWidth="1"/>
    <col min="18" max="18" width="9" style="4" bestFit="1" customWidth="1"/>
    <col min="19" max="31" width="12.140625" style="4" bestFit="1" customWidth="1"/>
    <col min="32" max="16384" width="9.140625" style="4"/>
  </cols>
  <sheetData>
    <row r="1" spans="1:17" ht="15" customHeight="1" x14ac:dyDescent="0.2">
      <c r="A1" s="288"/>
      <c r="B1" s="289"/>
      <c r="C1" s="289"/>
      <c r="D1" s="289"/>
      <c r="E1" s="289"/>
      <c r="F1" s="289"/>
      <c r="G1" s="289"/>
      <c r="H1" s="289"/>
      <c r="I1" s="289"/>
      <c r="J1" s="289"/>
      <c r="K1" s="289"/>
      <c r="L1" s="289"/>
      <c r="M1" s="289"/>
      <c r="N1" s="290"/>
    </row>
    <row r="2" spans="1:17" ht="14.25" customHeight="1" x14ac:dyDescent="0.2">
      <c r="A2" s="291"/>
      <c r="B2" s="292"/>
      <c r="C2" s="292"/>
      <c r="D2" s="292"/>
      <c r="E2" s="292"/>
      <c r="F2" s="292"/>
      <c r="G2" s="292"/>
      <c r="H2" s="292"/>
      <c r="I2" s="292"/>
      <c r="J2" s="292"/>
      <c r="K2" s="292"/>
      <c r="L2" s="292"/>
      <c r="M2" s="292"/>
      <c r="N2" s="293"/>
    </row>
    <row r="3" spans="1:17" ht="14.25" customHeight="1" x14ac:dyDescent="0.2">
      <c r="A3" s="294"/>
      <c r="B3" s="295"/>
      <c r="C3" s="295"/>
      <c r="D3" s="295"/>
      <c r="E3" s="295"/>
      <c r="F3" s="295"/>
      <c r="G3" s="295"/>
      <c r="H3" s="295"/>
      <c r="I3" s="295"/>
      <c r="J3" s="295"/>
      <c r="K3" s="295"/>
      <c r="L3" s="295"/>
      <c r="M3" s="295"/>
      <c r="N3" s="296"/>
    </row>
    <row r="4" spans="1:17" ht="15" customHeight="1" thickBot="1" x14ac:dyDescent="0.25">
      <c r="A4" s="297"/>
      <c r="B4" s="298"/>
      <c r="C4" s="298"/>
      <c r="D4" s="298"/>
      <c r="E4" s="298"/>
      <c r="F4" s="298"/>
      <c r="G4" s="298"/>
      <c r="H4" s="298"/>
      <c r="I4" s="298"/>
      <c r="J4" s="298"/>
      <c r="K4" s="298"/>
      <c r="L4" s="298"/>
      <c r="M4" s="298"/>
      <c r="N4" s="299"/>
    </row>
    <row r="5" spans="1:17" ht="36" customHeight="1" thickBot="1" x14ac:dyDescent="0.25">
      <c r="A5" s="311"/>
      <c r="B5" s="312"/>
      <c r="C5" s="313"/>
      <c r="D5" s="83"/>
      <c r="E5" s="287"/>
      <c r="F5" s="28"/>
      <c r="G5" s="300"/>
      <c r="H5" s="301"/>
      <c r="I5" s="314"/>
      <c r="J5" s="88"/>
      <c r="K5" s="29"/>
      <c r="L5" s="30"/>
      <c r="M5" s="31"/>
      <c r="N5" s="32"/>
    </row>
    <row r="6" spans="1:17" ht="36" customHeight="1" thickBot="1" x14ac:dyDescent="0.25">
      <c r="A6" s="311"/>
      <c r="B6" s="312"/>
      <c r="C6" s="312"/>
      <c r="D6" s="312"/>
      <c r="E6" s="313"/>
      <c r="F6" s="85"/>
      <c r="G6" s="300"/>
      <c r="H6" s="301"/>
      <c r="I6" s="314"/>
      <c r="J6" s="85"/>
      <c r="K6" s="315"/>
      <c r="L6" s="316"/>
      <c r="M6" s="87"/>
      <c r="N6" s="33"/>
    </row>
    <row r="7" spans="1:17" s="5" customFormat="1" ht="20.100000000000001" customHeight="1" x14ac:dyDescent="0.25">
      <c r="A7" s="20"/>
      <c r="B7" s="21"/>
      <c r="C7" s="22"/>
      <c r="D7" s="21"/>
      <c r="E7" s="21"/>
      <c r="F7" s="21"/>
      <c r="G7" s="21"/>
      <c r="H7" s="21"/>
      <c r="I7" s="21"/>
      <c r="J7" s="21"/>
      <c r="K7" s="6"/>
      <c r="L7" s="6"/>
      <c r="M7" s="6"/>
      <c r="N7" s="6"/>
    </row>
    <row r="8" spans="1:17" s="5" customFormat="1" ht="20.100000000000001" customHeight="1" x14ac:dyDescent="0.25">
      <c r="A8" s="20"/>
      <c r="B8" s="23"/>
      <c r="C8" s="24"/>
      <c r="D8" s="24"/>
      <c r="E8" s="24"/>
      <c r="F8" s="24"/>
      <c r="G8" s="24"/>
      <c r="H8" s="20"/>
      <c r="I8" s="20"/>
      <c r="J8" s="20"/>
    </row>
    <row r="9" spans="1:17" s="5" customFormat="1" ht="20.100000000000001" customHeight="1" x14ac:dyDescent="0.25">
      <c r="A9" s="8"/>
      <c r="B9" s="23"/>
      <c r="C9" s="25"/>
      <c r="D9" s="24"/>
      <c r="E9" s="24"/>
      <c r="F9" s="24"/>
      <c r="G9" s="20"/>
      <c r="H9" s="20"/>
      <c r="I9" s="20"/>
      <c r="J9" s="25"/>
      <c r="K9" s="7"/>
      <c r="L9" s="7"/>
      <c r="M9" s="7"/>
      <c r="N9" s="7"/>
    </row>
    <row r="10" spans="1:17" s="5" customFormat="1" ht="20.100000000000001" customHeight="1" x14ac:dyDescent="0.25">
      <c r="A10" s="26"/>
      <c r="B10" s="20"/>
      <c r="C10" s="25"/>
      <c r="D10" s="27"/>
      <c r="E10" s="10"/>
      <c r="F10" s="25"/>
      <c r="G10" s="27"/>
      <c r="H10" s="27"/>
      <c r="I10" s="27"/>
      <c r="J10" s="27"/>
      <c r="K10" s="9"/>
      <c r="L10" s="9"/>
      <c r="M10" s="9"/>
      <c r="N10" s="9"/>
    </row>
    <row r="11" spans="1:17" ht="32.25" customHeight="1" x14ac:dyDescent="0.25">
      <c r="A11" s="17"/>
      <c r="B11" s="18"/>
      <c r="C11" s="19"/>
      <c r="D11" s="19"/>
      <c r="E11" s="19"/>
      <c r="F11" s="19"/>
      <c r="G11" s="19"/>
      <c r="H11" s="19"/>
      <c r="I11" s="19"/>
      <c r="J11" s="19"/>
      <c r="K11" s="19"/>
      <c r="L11" s="19"/>
      <c r="M11" s="19"/>
      <c r="N11" s="19"/>
      <c r="O11" s="12"/>
    </row>
    <row r="12" spans="1:17" ht="15" hidden="1" customHeight="1" x14ac:dyDescent="0.2">
      <c r="A12" s="11"/>
      <c r="B12" s="11"/>
      <c r="C12" s="11"/>
      <c r="D12" s="11"/>
      <c r="E12" s="11"/>
      <c r="F12" s="11"/>
      <c r="G12" s="11"/>
      <c r="H12" s="11"/>
      <c r="I12" s="11"/>
      <c r="J12" s="11"/>
      <c r="K12" s="11"/>
      <c r="L12" s="11"/>
      <c r="M12" s="11"/>
      <c r="N12" s="11"/>
      <c r="O12" s="12"/>
    </row>
    <row r="13" spans="1:17" ht="15.75" x14ac:dyDescent="0.25">
      <c r="A13" s="14"/>
      <c r="B13" s="15"/>
      <c r="C13" s="16"/>
      <c r="D13" s="16"/>
      <c r="E13" s="16"/>
      <c r="F13" s="16"/>
      <c r="G13" s="16"/>
      <c r="H13" s="16"/>
      <c r="I13" s="16"/>
      <c r="J13" s="16"/>
      <c r="K13" s="16"/>
      <c r="L13" s="16"/>
      <c r="M13" s="16"/>
      <c r="N13" s="16"/>
      <c r="O13" s="1"/>
      <c r="Q13" s="13"/>
    </row>
    <row r="14" spans="1:17" ht="15.75" x14ac:dyDescent="0.25">
      <c r="A14" s="14"/>
      <c r="B14" s="15"/>
      <c r="C14" s="16"/>
      <c r="D14" s="16"/>
      <c r="E14" s="16"/>
      <c r="F14" s="16"/>
      <c r="G14" s="16"/>
      <c r="H14" s="16"/>
      <c r="I14" s="16"/>
      <c r="J14" s="16"/>
      <c r="K14" s="16"/>
      <c r="L14" s="16"/>
      <c r="M14" s="16"/>
      <c r="N14" s="16"/>
      <c r="O14" s="1"/>
    </row>
    <row r="15" spans="1:17" ht="15.75" x14ac:dyDescent="0.25">
      <c r="A15" s="14"/>
      <c r="B15" s="15"/>
      <c r="C15" s="16"/>
      <c r="D15" s="16"/>
      <c r="E15" s="16"/>
      <c r="F15" s="16"/>
      <c r="G15" s="16"/>
      <c r="H15" s="16"/>
      <c r="I15" s="16"/>
      <c r="J15" s="16"/>
      <c r="K15" s="16"/>
      <c r="L15" s="16"/>
      <c r="M15" s="16"/>
      <c r="N15" s="16"/>
      <c r="O15" s="1"/>
    </row>
    <row r="16" spans="1:17" ht="15.75" x14ac:dyDescent="0.25">
      <c r="A16" s="14"/>
      <c r="B16" s="15"/>
      <c r="C16" s="16"/>
      <c r="D16" s="16"/>
      <c r="E16" s="16"/>
      <c r="F16" s="16"/>
      <c r="G16" s="16"/>
      <c r="H16" s="16"/>
      <c r="I16" s="16"/>
      <c r="J16" s="16"/>
      <c r="K16" s="16"/>
      <c r="L16" s="16"/>
      <c r="M16" s="16"/>
      <c r="N16" s="16"/>
      <c r="O16" s="2"/>
    </row>
    <row r="17" spans="1:15" ht="15.75" x14ac:dyDescent="0.25">
      <c r="A17" s="14"/>
      <c r="B17" s="15"/>
      <c r="C17" s="16"/>
      <c r="D17" s="16"/>
      <c r="E17" s="16"/>
      <c r="F17" s="16"/>
      <c r="G17" s="16"/>
      <c r="H17" s="16"/>
      <c r="I17" s="16"/>
      <c r="J17" s="16"/>
      <c r="K17" s="16"/>
      <c r="L17" s="16"/>
      <c r="M17" s="16"/>
      <c r="N17" s="16"/>
      <c r="O17" s="2"/>
    </row>
    <row r="18" spans="1:15" ht="15.75" x14ac:dyDescent="0.25">
      <c r="A18" s="14"/>
      <c r="B18" s="15"/>
      <c r="C18" s="16"/>
      <c r="D18" s="16"/>
      <c r="E18" s="16"/>
      <c r="F18" s="16"/>
      <c r="G18" s="16"/>
      <c r="H18" s="16"/>
      <c r="I18" s="16"/>
      <c r="J18" s="16"/>
      <c r="K18" s="16"/>
      <c r="L18" s="16"/>
      <c r="M18" s="16"/>
      <c r="N18" s="16"/>
      <c r="O18" s="3"/>
    </row>
    <row r="19" spans="1:15" ht="15.75" x14ac:dyDescent="0.25">
      <c r="A19" s="14"/>
      <c r="B19" s="15"/>
      <c r="C19" s="16"/>
      <c r="D19" s="16"/>
      <c r="E19" s="16"/>
      <c r="F19" s="16"/>
      <c r="G19" s="16"/>
      <c r="H19" s="16"/>
      <c r="I19" s="16"/>
      <c r="J19" s="16"/>
      <c r="K19" s="16"/>
      <c r="L19" s="16"/>
      <c r="M19" s="16"/>
      <c r="N19" s="16"/>
      <c r="O19" s="2"/>
    </row>
    <row r="20" spans="1:15" ht="15.75" x14ac:dyDescent="0.25">
      <c r="A20" s="14"/>
      <c r="B20" s="15"/>
      <c r="C20" s="16"/>
      <c r="D20" s="16"/>
      <c r="E20" s="16"/>
      <c r="F20" s="16"/>
      <c r="G20" s="16"/>
      <c r="H20" s="16"/>
      <c r="I20" s="16"/>
      <c r="J20" s="16"/>
      <c r="K20" s="16"/>
      <c r="L20" s="16"/>
      <c r="M20" s="16"/>
      <c r="N20" s="16"/>
      <c r="O20" s="1"/>
    </row>
    <row r="21" spans="1:15" ht="15.75" x14ac:dyDescent="0.25">
      <c r="A21" s="14"/>
      <c r="B21" s="15"/>
      <c r="C21" s="16"/>
      <c r="D21" s="16"/>
      <c r="E21" s="16"/>
      <c r="F21" s="16"/>
      <c r="G21" s="16"/>
      <c r="H21" s="16"/>
      <c r="I21" s="16"/>
      <c r="J21" s="16"/>
      <c r="K21" s="16"/>
      <c r="L21" s="16"/>
      <c r="M21" s="16"/>
      <c r="N21" s="16"/>
      <c r="O21" s="1"/>
    </row>
    <row r="22" spans="1:15" ht="15.75" x14ac:dyDescent="0.25">
      <c r="A22" s="14"/>
      <c r="B22" s="15"/>
      <c r="C22" s="16"/>
      <c r="D22" s="16"/>
      <c r="E22" s="16"/>
      <c r="F22" s="16"/>
      <c r="G22" s="16"/>
      <c r="H22" s="16"/>
      <c r="I22" s="16"/>
      <c r="J22" s="16"/>
      <c r="K22" s="16"/>
      <c r="L22" s="16"/>
      <c r="M22" s="16"/>
      <c r="N22" s="16"/>
      <c r="O22" s="2"/>
    </row>
    <row r="23" spans="1:15" ht="15.75" x14ac:dyDescent="0.25">
      <c r="A23" s="14"/>
      <c r="B23" s="15"/>
      <c r="C23" s="16"/>
      <c r="D23" s="16"/>
      <c r="E23" s="16"/>
      <c r="F23" s="16"/>
      <c r="G23" s="16"/>
      <c r="H23" s="16"/>
      <c r="I23" s="16"/>
      <c r="J23" s="16"/>
      <c r="K23" s="16"/>
      <c r="L23" s="16"/>
      <c r="M23" s="16"/>
      <c r="N23" s="16"/>
      <c r="O23" s="1"/>
    </row>
    <row r="24" spans="1:15" ht="15.75" x14ac:dyDescent="0.25">
      <c r="A24" s="14"/>
      <c r="B24" s="15"/>
      <c r="C24" s="16"/>
      <c r="D24" s="16"/>
      <c r="E24" s="16"/>
      <c r="F24" s="16"/>
      <c r="G24" s="16"/>
      <c r="H24" s="16"/>
      <c r="I24" s="16"/>
      <c r="J24" s="16"/>
      <c r="K24" s="16"/>
      <c r="L24" s="16"/>
      <c r="M24" s="16"/>
      <c r="N24" s="16"/>
      <c r="O24" s="1"/>
    </row>
    <row r="25" spans="1:15" ht="15.75" x14ac:dyDescent="0.25">
      <c r="A25" s="14"/>
      <c r="B25" s="15"/>
      <c r="C25" s="16"/>
      <c r="D25" s="16"/>
      <c r="E25" s="16"/>
      <c r="F25" s="16"/>
      <c r="G25" s="16"/>
      <c r="H25" s="16"/>
      <c r="I25" s="16"/>
      <c r="J25" s="16"/>
      <c r="K25" s="16"/>
      <c r="L25" s="16"/>
      <c r="M25" s="16"/>
      <c r="N25" s="16"/>
      <c r="O25" s="2"/>
    </row>
    <row r="26" spans="1:15" ht="15.75" x14ac:dyDescent="0.25">
      <c r="A26" s="14"/>
      <c r="B26" s="15"/>
      <c r="C26" s="16"/>
      <c r="D26" s="16"/>
      <c r="E26" s="16"/>
      <c r="F26" s="16"/>
      <c r="G26" s="16"/>
      <c r="H26" s="16"/>
      <c r="I26" s="16"/>
      <c r="J26" s="16"/>
      <c r="K26" s="16"/>
      <c r="L26" s="16"/>
      <c r="M26" s="16"/>
      <c r="N26" s="16"/>
      <c r="O26" s="1"/>
    </row>
    <row r="27" spans="1:15" ht="15.75" x14ac:dyDescent="0.25">
      <c r="A27" s="14"/>
      <c r="B27" s="15"/>
      <c r="C27" s="16"/>
      <c r="D27" s="16"/>
      <c r="E27" s="16"/>
      <c r="F27" s="16"/>
      <c r="G27" s="16"/>
      <c r="H27" s="16"/>
      <c r="I27" s="16"/>
      <c r="J27" s="16"/>
      <c r="K27" s="16"/>
      <c r="L27" s="16"/>
      <c r="M27" s="16"/>
      <c r="N27" s="16"/>
      <c r="O27" s="1"/>
    </row>
    <row r="28" spans="1:15" ht="15.75" x14ac:dyDescent="0.25">
      <c r="A28" s="14"/>
      <c r="B28" s="15"/>
      <c r="C28" s="16"/>
      <c r="D28" s="16"/>
      <c r="E28" s="16"/>
      <c r="F28" s="16"/>
      <c r="G28" s="16"/>
      <c r="H28" s="16"/>
      <c r="I28" s="16"/>
      <c r="J28" s="16"/>
      <c r="K28" s="16"/>
      <c r="L28" s="16"/>
      <c r="M28" s="16"/>
      <c r="N28" s="16"/>
      <c r="O28" s="2"/>
    </row>
    <row r="29" spans="1:15" ht="15.75" x14ac:dyDescent="0.25">
      <c r="A29" s="14"/>
      <c r="B29" s="15"/>
      <c r="C29" s="16"/>
      <c r="D29" s="16"/>
      <c r="E29" s="16"/>
      <c r="F29" s="16"/>
      <c r="G29" s="16"/>
      <c r="H29" s="16"/>
      <c r="I29" s="16"/>
      <c r="J29" s="16"/>
      <c r="K29" s="16"/>
      <c r="L29" s="16"/>
      <c r="M29" s="16"/>
      <c r="N29" s="16"/>
      <c r="O29" s="1"/>
    </row>
    <row r="30" spans="1:15" ht="15.75" x14ac:dyDescent="0.25">
      <c r="A30" s="14"/>
      <c r="B30" s="15"/>
      <c r="C30" s="16"/>
      <c r="D30" s="16"/>
      <c r="E30" s="16"/>
      <c r="F30" s="16"/>
      <c r="G30" s="16"/>
      <c r="H30" s="16"/>
      <c r="I30" s="16"/>
      <c r="J30" s="16"/>
      <c r="K30" s="16"/>
      <c r="L30" s="16"/>
      <c r="M30" s="16"/>
      <c r="N30" s="16"/>
      <c r="O30" s="1"/>
    </row>
    <row r="31" spans="1:15" ht="15.75" x14ac:dyDescent="0.25">
      <c r="A31" s="14"/>
      <c r="B31" s="15"/>
      <c r="C31" s="16"/>
      <c r="D31" s="16"/>
      <c r="E31" s="16"/>
      <c r="F31" s="16"/>
      <c r="G31" s="16"/>
      <c r="H31" s="16"/>
      <c r="I31" s="16"/>
      <c r="J31" s="16"/>
      <c r="K31" s="16"/>
      <c r="L31" s="16"/>
      <c r="M31" s="16"/>
      <c r="N31" s="16"/>
      <c r="O31" s="1"/>
    </row>
    <row r="32" spans="1:15" ht="15.75" x14ac:dyDescent="0.25">
      <c r="A32" s="14"/>
      <c r="B32" s="15"/>
      <c r="C32" s="16"/>
      <c r="D32" s="16"/>
      <c r="E32" s="16"/>
      <c r="F32" s="16"/>
      <c r="G32" s="16"/>
      <c r="H32" s="16"/>
      <c r="I32" s="16"/>
      <c r="J32" s="16"/>
      <c r="K32" s="16"/>
      <c r="L32" s="16"/>
      <c r="M32" s="16"/>
      <c r="N32" s="16"/>
      <c r="O32" s="2"/>
    </row>
    <row r="33" spans="1:15" ht="15.75" x14ac:dyDescent="0.25">
      <c r="A33" s="14"/>
      <c r="B33" s="15"/>
      <c r="C33" s="16"/>
      <c r="D33" s="16"/>
      <c r="E33" s="16"/>
      <c r="F33" s="16"/>
      <c r="G33" s="16"/>
      <c r="H33" s="16"/>
      <c r="I33" s="16"/>
      <c r="J33" s="16"/>
      <c r="K33" s="16"/>
      <c r="L33" s="16"/>
      <c r="M33" s="16"/>
      <c r="N33" s="16"/>
      <c r="O33" s="2"/>
    </row>
    <row r="34" spans="1:15" ht="15.75" x14ac:dyDescent="0.25">
      <c r="A34" s="14"/>
      <c r="B34" s="15"/>
      <c r="C34" s="16"/>
      <c r="D34" s="16"/>
      <c r="E34" s="16"/>
      <c r="F34" s="16"/>
      <c r="G34" s="16"/>
      <c r="H34" s="16"/>
      <c r="I34" s="16"/>
      <c r="J34" s="16"/>
      <c r="K34" s="16"/>
      <c r="L34" s="16"/>
      <c r="M34" s="16"/>
      <c r="N34" s="16"/>
      <c r="O34" s="2"/>
    </row>
    <row r="35" spans="1:15" ht="15.75" x14ac:dyDescent="0.25">
      <c r="A35" s="14"/>
      <c r="B35" s="15"/>
      <c r="C35" s="16"/>
      <c r="D35" s="16"/>
      <c r="E35" s="16"/>
      <c r="F35" s="16"/>
      <c r="G35" s="16"/>
      <c r="H35" s="16"/>
      <c r="I35" s="16"/>
      <c r="J35" s="16"/>
      <c r="K35" s="16"/>
      <c r="L35" s="16"/>
      <c r="M35" s="16"/>
      <c r="N35" s="16"/>
      <c r="O35" s="1"/>
    </row>
    <row r="36" spans="1:15" ht="15.75" x14ac:dyDescent="0.25">
      <c r="A36" s="14"/>
      <c r="B36" s="15"/>
      <c r="C36" s="16"/>
      <c r="D36" s="16"/>
      <c r="E36" s="16"/>
      <c r="F36" s="16"/>
      <c r="G36" s="16"/>
      <c r="H36" s="16"/>
      <c r="I36" s="16"/>
      <c r="J36" s="16"/>
      <c r="K36" s="16"/>
      <c r="L36" s="16"/>
      <c r="M36" s="16"/>
      <c r="N36" s="16"/>
      <c r="O36" s="1"/>
    </row>
    <row r="37" spans="1:15" ht="15.75" x14ac:dyDescent="0.25">
      <c r="A37" s="14"/>
      <c r="B37" s="15"/>
      <c r="C37" s="16"/>
      <c r="D37" s="16"/>
      <c r="E37" s="16"/>
      <c r="F37" s="16"/>
      <c r="G37" s="16"/>
      <c r="H37" s="16"/>
      <c r="I37" s="16"/>
      <c r="J37" s="16"/>
      <c r="K37" s="16"/>
      <c r="L37" s="16"/>
      <c r="M37" s="16"/>
      <c r="N37" s="16"/>
      <c r="O37" s="1"/>
    </row>
    <row r="38" spans="1:15" ht="15.75" x14ac:dyDescent="0.25">
      <c r="A38" s="14"/>
      <c r="B38" s="15"/>
      <c r="C38" s="16"/>
      <c r="D38" s="16"/>
      <c r="E38" s="16"/>
      <c r="F38" s="16"/>
      <c r="G38" s="16"/>
      <c r="H38" s="16"/>
      <c r="I38" s="16"/>
      <c r="J38" s="16"/>
      <c r="K38" s="16"/>
      <c r="L38" s="16"/>
      <c r="M38" s="16"/>
      <c r="N38" s="16"/>
      <c r="O38" s="1"/>
    </row>
    <row r="39" spans="1:15" ht="15.75" x14ac:dyDescent="0.25">
      <c r="A39" s="14"/>
      <c r="B39" s="15"/>
      <c r="C39" s="16"/>
      <c r="D39" s="16"/>
      <c r="E39" s="16"/>
      <c r="F39" s="16"/>
      <c r="G39" s="16"/>
      <c r="H39" s="16"/>
      <c r="I39" s="16"/>
      <c r="J39" s="16"/>
      <c r="K39" s="16"/>
      <c r="L39" s="16"/>
      <c r="M39" s="16"/>
      <c r="N39" s="16"/>
      <c r="O39" s="1"/>
    </row>
    <row r="40" spans="1:15" ht="15.75" x14ac:dyDescent="0.25">
      <c r="A40" s="14"/>
      <c r="B40" s="15"/>
      <c r="C40" s="16"/>
      <c r="D40" s="16"/>
      <c r="E40" s="16"/>
      <c r="F40" s="16"/>
      <c r="G40" s="16"/>
      <c r="H40" s="16"/>
      <c r="I40" s="16"/>
      <c r="J40" s="16"/>
      <c r="K40" s="16"/>
      <c r="L40" s="16"/>
      <c r="M40" s="16"/>
      <c r="N40" s="16"/>
      <c r="O40" s="2"/>
    </row>
    <row r="41" spans="1:15" ht="15.75" x14ac:dyDescent="0.25">
      <c r="A41" s="14"/>
      <c r="B41" s="15"/>
      <c r="C41" s="16"/>
      <c r="D41" s="16"/>
      <c r="E41" s="16"/>
      <c r="F41" s="16"/>
      <c r="G41" s="16"/>
      <c r="H41" s="16"/>
      <c r="I41" s="16"/>
      <c r="J41" s="16"/>
      <c r="K41" s="16"/>
      <c r="L41" s="16"/>
      <c r="M41" s="16"/>
      <c r="N41" s="16"/>
      <c r="O41" s="1"/>
    </row>
    <row r="42" spans="1:15" ht="15.75" x14ac:dyDescent="0.25">
      <c r="A42" s="14"/>
      <c r="B42" s="15"/>
      <c r="C42" s="16"/>
      <c r="D42" s="16"/>
      <c r="E42" s="16"/>
      <c r="F42" s="16"/>
      <c r="G42" s="16"/>
      <c r="H42" s="16"/>
      <c r="I42" s="16"/>
      <c r="J42" s="16"/>
      <c r="K42" s="16"/>
      <c r="L42" s="16"/>
      <c r="M42" s="16"/>
      <c r="N42" s="16"/>
      <c r="O42" s="1"/>
    </row>
    <row r="43" spans="1:15" ht="15.75" x14ac:dyDescent="0.25">
      <c r="A43" s="14"/>
      <c r="B43" s="15"/>
      <c r="C43" s="16"/>
      <c r="D43" s="16"/>
      <c r="E43" s="16"/>
      <c r="F43" s="16"/>
      <c r="G43" s="16"/>
      <c r="H43" s="16"/>
      <c r="I43" s="16"/>
      <c r="J43" s="16"/>
      <c r="K43" s="16"/>
      <c r="L43" s="16"/>
      <c r="M43" s="16"/>
      <c r="N43" s="16"/>
      <c r="O43" s="1"/>
    </row>
    <row r="44" spans="1:15" ht="15.75" x14ac:dyDescent="0.25">
      <c r="A44" s="14"/>
      <c r="B44" s="15"/>
      <c r="C44" s="16"/>
      <c r="D44" s="16"/>
      <c r="E44" s="16"/>
      <c r="F44" s="16"/>
      <c r="G44" s="16"/>
      <c r="H44" s="16"/>
      <c r="I44" s="16"/>
      <c r="J44" s="16"/>
      <c r="K44" s="16"/>
      <c r="L44" s="16"/>
      <c r="M44" s="16"/>
      <c r="N44" s="16"/>
      <c r="O44" s="1"/>
    </row>
    <row r="45" spans="1:15" ht="15.75" x14ac:dyDescent="0.25">
      <c r="A45" s="14"/>
      <c r="B45" s="15"/>
      <c r="C45" s="16"/>
      <c r="D45" s="16"/>
      <c r="E45" s="16"/>
      <c r="F45" s="16"/>
      <c r="G45" s="16"/>
      <c r="H45" s="16"/>
      <c r="I45" s="16"/>
      <c r="J45" s="16"/>
      <c r="K45" s="16"/>
      <c r="L45" s="16"/>
      <c r="M45" s="16"/>
      <c r="N45" s="16"/>
      <c r="O45" s="1"/>
    </row>
    <row r="46" spans="1:15" ht="15.75" x14ac:dyDescent="0.25">
      <c r="A46" s="14"/>
      <c r="B46" s="15"/>
      <c r="C46" s="16"/>
      <c r="D46" s="16"/>
      <c r="E46" s="16"/>
      <c r="F46" s="16"/>
      <c r="G46" s="16"/>
      <c r="H46" s="16"/>
      <c r="I46" s="16"/>
      <c r="J46" s="16"/>
      <c r="K46" s="16"/>
      <c r="L46" s="16"/>
      <c r="M46" s="16"/>
      <c r="N46" s="16"/>
      <c r="O46" s="1"/>
    </row>
    <row r="47" spans="1:15" ht="15.75" x14ac:dyDescent="0.25">
      <c r="A47" s="14"/>
      <c r="B47" s="15"/>
      <c r="C47" s="16"/>
      <c r="D47" s="16"/>
      <c r="E47" s="16"/>
      <c r="F47" s="16"/>
      <c r="G47" s="16"/>
      <c r="H47" s="16"/>
      <c r="I47" s="16"/>
      <c r="J47" s="16"/>
      <c r="K47" s="16"/>
      <c r="L47" s="16"/>
      <c r="M47" s="16"/>
      <c r="N47" s="16"/>
      <c r="O47" s="1"/>
    </row>
    <row r="48" spans="1:15" ht="15.75" x14ac:dyDescent="0.25">
      <c r="A48" s="14"/>
      <c r="B48" s="15"/>
      <c r="C48" s="16"/>
      <c r="D48" s="16"/>
      <c r="E48" s="16"/>
      <c r="F48" s="16"/>
      <c r="G48" s="16"/>
      <c r="H48" s="16"/>
      <c r="I48" s="16"/>
      <c r="J48" s="16"/>
      <c r="K48" s="16"/>
      <c r="L48" s="16"/>
      <c r="M48" s="16"/>
      <c r="N48" s="16"/>
      <c r="O48" s="1"/>
    </row>
    <row r="49" spans="1:15" ht="15.75" x14ac:dyDescent="0.25">
      <c r="A49" s="14"/>
      <c r="B49" s="15"/>
      <c r="C49" s="16"/>
      <c r="D49" s="16"/>
      <c r="E49" s="16"/>
      <c r="F49" s="16"/>
      <c r="G49" s="16"/>
      <c r="H49" s="16"/>
      <c r="I49" s="16"/>
      <c r="J49" s="16"/>
      <c r="K49" s="16"/>
      <c r="L49" s="16"/>
      <c r="M49" s="16"/>
      <c r="N49" s="16"/>
      <c r="O49" s="1"/>
    </row>
    <row r="50" spans="1:15" ht="15.75" x14ac:dyDescent="0.25">
      <c r="A50" s="14"/>
      <c r="B50" s="15"/>
      <c r="C50" s="16"/>
      <c r="D50" s="16"/>
      <c r="E50" s="16"/>
      <c r="F50" s="16"/>
      <c r="G50" s="16"/>
      <c r="H50" s="16"/>
      <c r="I50" s="16"/>
      <c r="J50" s="16"/>
      <c r="K50" s="16"/>
      <c r="L50" s="16"/>
      <c r="M50" s="16"/>
      <c r="N50" s="16"/>
      <c r="O50" s="1"/>
    </row>
    <row r="51" spans="1:15" ht="15.75" x14ac:dyDescent="0.25">
      <c r="A51" s="14"/>
      <c r="B51" s="15"/>
      <c r="C51" s="16"/>
      <c r="D51" s="16"/>
      <c r="E51" s="16"/>
      <c r="F51" s="16"/>
      <c r="G51" s="16"/>
      <c r="H51" s="16"/>
      <c r="I51" s="16"/>
      <c r="J51" s="16"/>
      <c r="K51" s="16"/>
      <c r="L51" s="16"/>
      <c r="M51" s="16"/>
      <c r="N51" s="16"/>
    </row>
    <row r="52" spans="1:15" s="199" customFormat="1" ht="15.75" x14ac:dyDescent="0.25">
      <c r="A52" s="14"/>
      <c r="B52" s="15"/>
      <c r="C52" s="16"/>
      <c r="D52" s="16"/>
      <c r="E52" s="16"/>
      <c r="F52" s="16"/>
      <c r="G52" s="16"/>
      <c r="H52" s="16"/>
      <c r="I52" s="16"/>
      <c r="J52" s="16"/>
      <c r="K52" s="16"/>
      <c r="L52" s="16"/>
      <c r="M52" s="16"/>
      <c r="N52" s="16"/>
    </row>
    <row r="53" spans="1:15" s="199" customFormat="1" ht="15.75" x14ac:dyDescent="0.25">
      <c r="A53" s="14"/>
      <c r="B53" s="15"/>
      <c r="C53" s="16"/>
      <c r="D53" s="16"/>
      <c r="E53" s="16"/>
      <c r="F53" s="16"/>
      <c r="G53" s="16"/>
      <c r="H53" s="16"/>
      <c r="I53" s="16"/>
      <c r="J53" s="16"/>
      <c r="K53" s="16"/>
      <c r="L53" s="16"/>
      <c r="M53" s="16"/>
      <c r="N53" s="16"/>
    </row>
    <row r="54" spans="1:15" s="199" customFormat="1" ht="15.75" x14ac:dyDescent="0.25">
      <c r="A54" s="14"/>
      <c r="B54" s="15"/>
      <c r="C54" s="16"/>
      <c r="D54" s="16"/>
      <c r="E54" s="16"/>
      <c r="F54" s="16"/>
      <c r="G54" s="16"/>
      <c r="H54" s="16"/>
      <c r="I54" s="16"/>
      <c r="J54" s="16"/>
      <c r="K54" s="16"/>
      <c r="L54" s="16"/>
      <c r="M54" s="16"/>
      <c r="N54" s="16"/>
    </row>
    <row r="55" spans="1:15" s="199" customFormat="1" ht="15.75" x14ac:dyDescent="0.25">
      <c r="A55" s="14"/>
      <c r="B55" s="15"/>
      <c r="C55" s="16"/>
      <c r="D55" s="16"/>
      <c r="E55" s="16"/>
      <c r="F55" s="16"/>
      <c r="G55" s="16"/>
      <c r="H55" s="16"/>
      <c r="I55" s="16"/>
      <c r="J55" s="16"/>
      <c r="K55" s="16"/>
      <c r="L55" s="16"/>
      <c r="M55" s="16"/>
      <c r="N55" s="16"/>
    </row>
    <row r="56" spans="1:15" s="199" customFormat="1" ht="15.75" x14ac:dyDescent="0.25">
      <c r="A56" s="14"/>
      <c r="B56" s="15"/>
      <c r="C56" s="16"/>
      <c r="D56" s="16"/>
      <c r="E56" s="16"/>
      <c r="F56" s="16"/>
      <c r="G56" s="16"/>
      <c r="H56" s="16"/>
      <c r="I56" s="16"/>
      <c r="J56" s="16"/>
      <c r="K56" s="16"/>
      <c r="L56" s="16"/>
      <c r="M56" s="16"/>
      <c r="N56" s="16"/>
    </row>
    <row r="57" spans="1:15" s="199" customFormat="1" ht="15.75" x14ac:dyDescent="0.25">
      <c r="A57" s="14"/>
      <c r="B57" s="15"/>
      <c r="C57" s="16"/>
      <c r="D57" s="16"/>
      <c r="E57" s="16"/>
      <c r="F57" s="16"/>
      <c r="G57" s="16"/>
      <c r="H57" s="16"/>
      <c r="I57" s="16"/>
      <c r="J57" s="16"/>
      <c r="K57" s="16"/>
      <c r="L57" s="16"/>
      <c r="M57" s="16"/>
      <c r="N57" s="16"/>
    </row>
    <row r="58" spans="1:15" s="199" customFormat="1" ht="15.75" x14ac:dyDescent="0.25">
      <c r="A58" s="14"/>
      <c r="B58" s="15"/>
      <c r="C58" s="16"/>
      <c r="D58" s="16"/>
      <c r="E58" s="16"/>
      <c r="F58" s="16"/>
      <c r="G58" s="16"/>
      <c r="H58" s="16"/>
      <c r="I58" s="16"/>
      <c r="J58" s="16"/>
      <c r="K58" s="16"/>
      <c r="L58" s="16"/>
      <c r="M58" s="16"/>
      <c r="N58" s="16"/>
    </row>
    <row r="59" spans="1:15" s="35" customFormat="1" ht="14.25" hidden="1" customHeight="1" x14ac:dyDescent="0.2"/>
    <row r="60" spans="1:15" s="35" customFormat="1" ht="14.25" hidden="1" customHeight="1" x14ac:dyDescent="0.2"/>
    <row r="61" spans="1:15" s="35" customFormat="1" ht="14.25" hidden="1" customHeight="1" x14ac:dyDescent="0.2"/>
    <row r="62" spans="1:15" s="35" customFormat="1" ht="14.25" hidden="1" customHeight="1" x14ac:dyDescent="0.2"/>
    <row r="63" spans="1:15" s="35" customFormat="1" ht="14.25" hidden="1" customHeight="1" x14ac:dyDescent="0.2"/>
    <row r="64" spans="1:15" s="35" customFormat="1" ht="14.25" hidden="1" customHeight="1" x14ac:dyDescent="0.2"/>
    <row r="65" spans="2:31" s="35" customFormat="1" ht="15" hidden="1" customHeight="1" x14ac:dyDescent="0.2">
      <c r="R65" s="45"/>
      <c r="S65" s="45"/>
      <c r="T65" s="45"/>
      <c r="U65" s="45"/>
      <c r="V65" s="45"/>
      <c r="W65" s="45"/>
      <c r="X65" s="45"/>
      <c r="Y65" s="45"/>
      <c r="Z65" s="45"/>
      <c r="AA65" s="45"/>
      <c r="AB65" s="45"/>
      <c r="AC65" s="45"/>
      <c r="AD65" s="45"/>
      <c r="AE65" s="45"/>
    </row>
    <row r="66" spans="2:31" s="35" customFormat="1" ht="15" hidden="1" customHeight="1" x14ac:dyDescent="0.2">
      <c r="L66" s="34"/>
      <c r="R66" s="46"/>
      <c r="S66" s="41"/>
      <c r="T66" s="101"/>
      <c r="U66" s="101"/>
      <c r="V66" s="101"/>
      <c r="W66" s="101"/>
      <c r="X66" s="101"/>
      <c r="Y66" s="101"/>
      <c r="Z66" s="101"/>
      <c r="AA66" s="101"/>
      <c r="AB66" s="101"/>
      <c r="AC66" s="101"/>
      <c r="AD66" s="101"/>
      <c r="AE66" s="101"/>
    </row>
    <row r="67" spans="2:31" s="35" customFormat="1" ht="15" hidden="1" customHeight="1" x14ac:dyDescent="0.2">
      <c r="L67" s="34"/>
      <c r="R67" s="46"/>
      <c r="S67" s="41"/>
      <c r="T67" s="101"/>
      <c r="U67" s="101"/>
      <c r="V67" s="101"/>
      <c r="W67" s="101"/>
      <c r="X67" s="101"/>
      <c r="Y67" s="101"/>
      <c r="Z67" s="101"/>
      <c r="AA67" s="101"/>
      <c r="AB67" s="101"/>
      <c r="AC67" s="101"/>
      <c r="AD67" s="101"/>
      <c r="AE67" s="101"/>
    </row>
    <row r="68" spans="2:31" s="35" customFormat="1" ht="15" hidden="1" customHeight="1" x14ac:dyDescent="0.2">
      <c r="L68" s="34"/>
      <c r="R68" s="46"/>
      <c r="S68" s="41"/>
      <c r="T68" s="101"/>
      <c r="U68" s="101"/>
      <c r="V68" s="101"/>
      <c r="W68" s="101"/>
      <c r="X68" s="101"/>
      <c r="Y68" s="101"/>
      <c r="Z68" s="101"/>
      <c r="AA68" s="101"/>
      <c r="AB68" s="101"/>
      <c r="AC68" s="101"/>
      <c r="AD68" s="101"/>
      <c r="AE68" s="101"/>
    </row>
    <row r="69" spans="2:31" s="35" customFormat="1" ht="15" hidden="1" customHeight="1" x14ac:dyDescent="0.2">
      <c r="L69" s="34"/>
      <c r="R69" s="46"/>
      <c r="S69" s="41"/>
      <c r="T69" s="101"/>
      <c r="U69" s="101"/>
      <c r="V69" s="101"/>
      <c r="W69" s="101"/>
      <c r="X69" s="101"/>
      <c r="Y69" s="101"/>
      <c r="Z69" s="101"/>
      <c r="AA69" s="101"/>
      <c r="AB69" s="101"/>
      <c r="AC69" s="101"/>
      <c r="AD69" s="101"/>
      <c r="AE69" s="101"/>
    </row>
    <row r="70" spans="2:31" s="35" customFormat="1" ht="15" hidden="1" customHeight="1" x14ac:dyDescent="0.2">
      <c r="L70" s="34"/>
      <c r="R70" s="46"/>
      <c r="S70" s="41"/>
      <c r="T70" s="101"/>
      <c r="U70" s="101"/>
      <c r="V70" s="101"/>
      <c r="W70" s="101"/>
      <c r="X70" s="101"/>
      <c r="Y70" s="101"/>
      <c r="Z70" s="101"/>
      <c r="AA70" s="101"/>
      <c r="AB70" s="101"/>
      <c r="AC70" s="101"/>
      <c r="AD70" s="101"/>
      <c r="AE70" s="101"/>
    </row>
    <row r="71" spans="2:31" s="35" customFormat="1" ht="15" hidden="1" customHeight="1" x14ac:dyDescent="0.2">
      <c r="L71" s="34"/>
      <c r="R71" s="46"/>
      <c r="S71" s="41"/>
      <c r="T71" s="101"/>
      <c r="U71" s="101"/>
      <c r="V71" s="101"/>
      <c r="W71" s="101"/>
      <c r="X71" s="101"/>
      <c r="Y71" s="101"/>
      <c r="Z71" s="101"/>
      <c r="AA71" s="101"/>
      <c r="AB71" s="101"/>
      <c r="AC71" s="101"/>
      <c r="AD71" s="101"/>
      <c r="AE71" s="101"/>
    </row>
    <row r="72" spans="2:31" s="35" customFormat="1" ht="15" hidden="1" customHeight="1" x14ac:dyDescent="0.2">
      <c r="L72" s="34"/>
      <c r="R72" s="46"/>
      <c r="S72" s="41"/>
      <c r="T72" s="101"/>
      <c r="U72" s="101"/>
      <c r="V72" s="101"/>
      <c r="W72" s="101"/>
      <c r="X72" s="101"/>
      <c r="Y72" s="101"/>
      <c r="Z72" s="101"/>
      <c r="AA72" s="101"/>
      <c r="AB72" s="101"/>
      <c r="AC72" s="101"/>
      <c r="AD72" s="101"/>
      <c r="AE72" s="101"/>
    </row>
    <row r="73" spans="2:31" s="35" customFormat="1" ht="15" hidden="1" customHeight="1" x14ac:dyDescent="0.2">
      <c r="C73" s="36"/>
      <c r="D73" s="36"/>
      <c r="E73" s="36"/>
      <c r="F73" s="36"/>
      <c r="G73" s="36"/>
      <c r="H73" s="36"/>
      <c r="I73" s="36"/>
      <c r="J73" s="37"/>
      <c r="K73" s="36"/>
      <c r="L73" s="34"/>
      <c r="O73" s="36"/>
      <c r="R73" s="46"/>
      <c r="S73" s="41"/>
      <c r="T73" s="101"/>
      <c r="U73" s="101"/>
      <c r="V73" s="101"/>
      <c r="W73" s="101"/>
      <c r="X73" s="101"/>
      <c r="Y73" s="101"/>
      <c r="Z73" s="101"/>
      <c r="AA73" s="101"/>
      <c r="AB73" s="101"/>
      <c r="AC73" s="101"/>
      <c r="AD73" s="101"/>
      <c r="AE73" s="101"/>
    </row>
    <row r="74" spans="2:31" s="35" customFormat="1" ht="15" hidden="1" customHeight="1" x14ac:dyDescent="0.2">
      <c r="C74" s="36"/>
      <c r="D74" s="36"/>
      <c r="E74" s="36"/>
      <c r="F74" s="36"/>
      <c r="G74" s="36"/>
      <c r="H74" s="36"/>
      <c r="I74" s="36"/>
      <c r="J74" s="36"/>
      <c r="K74" s="36"/>
      <c r="L74" s="34"/>
      <c r="O74" s="36"/>
      <c r="R74" s="46"/>
      <c r="S74" s="41"/>
      <c r="T74" s="101"/>
      <c r="U74" s="101"/>
      <c r="V74" s="101"/>
      <c r="W74" s="101"/>
      <c r="X74" s="101"/>
      <c r="Y74" s="101"/>
      <c r="Z74" s="101"/>
      <c r="AA74" s="101"/>
      <c r="AB74" s="101"/>
      <c r="AC74" s="101"/>
      <c r="AD74" s="101"/>
      <c r="AE74" s="101"/>
    </row>
    <row r="75" spans="2:31" s="35" customFormat="1" ht="15.75" hidden="1" customHeight="1" x14ac:dyDescent="0.25">
      <c r="C75" s="38"/>
      <c r="D75" s="38"/>
      <c r="E75" s="36"/>
      <c r="F75" s="36"/>
      <c r="G75" s="36"/>
      <c r="H75" s="36"/>
      <c r="I75" s="36"/>
      <c r="J75" s="36"/>
      <c r="K75" s="36"/>
      <c r="L75" s="34"/>
      <c r="O75" s="36"/>
      <c r="R75" s="46"/>
      <c r="S75" s="41"/>
      <c r="T75" s="101"/>
      <c r="U75" s="101"/>
      <c r="V75" s="101"/>
      <c r="W75" s="101"/>
      <c r="X75" s="101"/>
      <c r="Y75" s="101"/>
      <c r="Z75" s="101"/>
      <c r="AA75" s="101"/>
      <c r="AB75" s="101"/>
      <c r="AC75" s="101"/>
      <c r="AD75" s="101"/>
      <c r="AE75" s="101"/>
    </row>
    <row r="76" spans="2:31" s="35" customFormat="1" ht="15.75" hidden="1" customHeight="1" x14ac:dyDescent="0.25">
      <c r="C76" s="38"/>
      <c r="D76" s="39"/>
      <c r="E76" s="40"/>
      <c r="F76" s="36"/>
      <c r="G76" s="36"/>
      <c r="H76" s="36"/>
      <c r="I76" s="36"/>
      <c r="J76" s="36"/>
      <c r="K76" s="36"/>
      <c r="L76" s="34"/>
      <c r="O76" s="36"/>
      <c r="R76" s="46"/>
      <c r="S76" s="41"/>
      <c r="T76" s="101"/>
      <c r="U76" s="101"/>
      <c r="V76" s="101"/>
      <c r="W76" s="101"/>
      <c r="X76" s="101"/>
      <c r="Y76" s="101"/>
      <c r="Z76" s="101"/>
      <c r="AA76" s="101"/>
      <c r="AB76" s="101"/>
      <c r="AC76" s="101"/>
      <c r="AD76" s="101"/>
      <c r="AE76" s="101"/>
    </row>
    <row r="77" spans="2:31" s="35" customFormat="1" ht="15.75" hidden="1" customHeight="1" x14ac:dyDescent="0.25">
      <c r="C77" s="38"/>
      <c r="D77" s="38"/>
      <c r="E77" s="36"/>
      <c r="F77" s="36"/>
      <c r="G77" s="36"/>
      <c r="H77" s="36"/>
      <c r="I77" s="36"/>
      <c r="J77" s="36"/>
      <c r="K77" s="36"/>
      <c r="L77" s="34"/>
      <c r="O77" s="36"/>
      <c r="R77" s="46"/>
      <c r="S77" s="41"/>
      <c r="T77" s="101"/>
      <c r="U77" s="101"/>
      <c r="V77" s="101"/>
      <c r="W77" s="101"/>
      <c r="X77" s="101"/>
      <c r="Y77" s="101"/>
      <c r="Z77" s="101"/>
      <c r="AA77" s="101"/>
      <c r="AB77" s="101"/>
      <c r="AC77" s="101"/>
      <c r="AD77" s="101"/>
      <c r="AE77" s="101"/>
    </row>
    <row r="78" spans="2:31" s="35" customFormat="1" ht="15" hidden="1" customHeight="1" x14ac:dyDescent="0.2">
      <c r="B78" s="41"/>
      <c r="C78" s="42"/>
      <c r="D78" s="42"/>
      <c r="E78" s="42"/>
      <c r="F78" s="42"/>
      <c r="G78" s="42"/>
      <c r="H78" s="42"/>
      <c r="I78" s="42"/>
      <c r="J78" s="42"/>
      <c r="K78" s="42"/>
      <c r="L78" s="34"/>
      <c r="O78" s="36"/>
      <c r="R78" s="46"/>
      <c r="S78" s="41"/>
      <c r="T78" s="101"/>
      <c r="U78" s="101"/>
      <c r="V78" s="101"/>
      <c r="W78" s="101"/>
      <c r="X78" s="101"/>
      <c r="Y78" s="101"/>
      <c r="Z78" s="101"/>
      <c r="AA78" s="101"/>
      <c r="AB78" s="101"/>
      <c r="AC78" s="101"/>
      <c r="AD78" s="101"/>
      <c r="AE78" s="101"/>
    </row>
    <row r="79" spans="2:31" s="35" customFormat="1" ht="15" hidden="1" customHeight="1" x14ac:dyDescent="0.2">
      <c r="B79" s="47"/>
      <c r="C79" s="42"/>
      <c r="D79" s="42"/>
      <c r="E79" s="42"/>
      <c r="F79" s="42"/>
      <c r="G79" s="42"/>
      <c r="H79" s="42"/>
      <c r="I79" s="42"/>
      <c r="J79" s="42"/>
      <c r="K79" s="42"/>
      <c r="L79" s="34"/>
      <c r="O79" s="43"/>
      <c r="R79" s="46"/>
      <c r="S79" s="41"/>
      <c r="T79" s="101"/>
      <c r="U79" s="101"/>
      <c r="V79" s="101"/>
      <c r="W79" s="101"/>
      <c r="X79" s="101"/>
      <c r="Y79" s="101"/>
      <c r="Z79" s="101"/>
      <c r="AA79" s="101"/>
      <c r="AB79" s="101"/>
      <c r="AC79" s="101"/>
      <c r="AD79" s="101"/>
      <c r="AE79" s="101"/>
    </row>
    <row r="80" spans="2:31" s="35" customFormat="1" ht="15" hidden="1" customHeight="1" x14ac:dyDescent="0.2">
      <c r="C80" s="36"/>
      <c r="D80" s="44"/>
      <c r="E80" s="44"/>
      <c r="F80" s="44"/>
      <c r="G80" s="44"/>
      <c r="H80" s="44"/>
      <c r="I80" s="44"/>
      <c r="J80" s="44"/>
      <c r="K80" s="44"/>
      <c r="L80" s="34"/>
      <c r="O80" s="44"/>
      <c r="R80" s="46"/>
      <c r="S80" s="41"/>
      <c r="T80" s="101"/>
      <c r="U80" s="101"/>
      <c r="V80" s="101"/>
      <c r="W80" s="101"/>
      <c r="X80" s="101"/>
      <c r="Y80" s="101"/>
      <c r="Z80" s="101"/>
      <c r="AA80" s="101"/>
      <c r="AB80" s="101"/>
      <c r="AC80" s="101"/>
      <c r="AD80" s="101"/>
      <c r="AE80" s="101"/>
    </row>
    <row r="81" spans="12:31" s="35" customFormat="1" ht="15" hidden="1" customHeight="1" x14ac:dyDescent="0.2">
      <c r="L81" s="34"/>
      <c r="O81" s="44"/>
      <c r="R81" s="46"/>
      <c r="S81" s="41"/>
      <c r="T81" s="101"/>
      <c r="U81" s="101"/>
      <c r="V81" s="101"/>
      <c r="W81" s="101"/>
      <c r="X81" s="101"/>
      <c r="Y81" s="101"/>
      <c r="Z81" s="101"/>
      <c r="AA81" s="101"/>
      <c r="AB81" s="101"/>
      <c r="AC81" s="101"/>
      <c r="AD81" s="101"/>
      <c r="AE81" s="101"/>
    </row>
    <row r="82" spans="12:31" s="35" customFormat="1" ht="15" hidden="1" customHeight="1" x14ac:dyDescent="0.2">
      <c r="L82" s="34"/>
      <c r="O82" s="44"/>
      <c r="R82" s="46"/>
      <c r="S82" s="41"/>
      <c r="T82" s="101"/>
      <c r="U82" s="101"/>
      <c r="V82" s="101"/>
      <c r="W82" s="101"/>
      <c r="X82" s="101"/>
      <c r="Y82" s="101"/>
      <c r="Z82" s="101"/>
      <c r="AA82" s="101"/>
      <c r="AB82" s="101"/>
      <c r="AC82" s="101"/>
      <c r="AD82" s="101"/>
      <c r="AE82" s="101"/>
    </row>
    <row r="83" spans="12:31" s="35" customFormat="1" ht="15" hidden="1" customHeight="1" x14ac:dyDescent="0.2">
      <c r="L83" s="34"/>
      <c r="O83" s="44"/>
      <c r="R83" s="46"/>
      <c r="S83" s="41"/>
      <c r="T83" s="101"/>
      <c r="U83" s="101"/>
      <c r="V83" s="101"/>
      <c r="W83" s="101"/>
      <c r="X83" s="101"/>
      <c r="Y83" s="101"/>
      <c r="Z83" s="101"/>
      <c r="AA83" s="101"/>
      <c r="AB83" s="101"/>
      <c r="AC83" s="101"/>
      <c r="AD83" s="101"/>
      <c r="AE83" s="101"/>
    </row>
    <row r="84" spans="12:31" s="35" customFormat="1" ht="15" hidden="1" customHeight="1" x14ac:dyDescent="0.2">
      <c r="L84" s="34"/>
      <c r="O84" s="44"/>
      <c r="R84" s="46"/>
      <c r="S84" s="41"/>
      <c r="T84" s="101"/>
      <c r="U84" s="101"/>
      <c r="V84" s="101"/>
      <c r="W84" s="101"/>
      <c r="X84" s="101"/>
      <c r="Y84" s="101"/>
      <c r="Z84" s="101"/>
      <c r="AA84" s="101"/>
      <c r="AB84" s="101"/>
      <c r="AC84" s="101"/>
      <c r="AD84" s="101"/>
      <c r="AE84" s="101"/>
    </row>
    <row r="85" spans="12:31" s="35" customFormat="1" ht="15" hidden="1" customHeight="1" x14ac:dyDescent="0.2">
      <c r="L85" s="34"/>
      <c r="R85" s="46"/>
      <c r="S85" s="41"/>
      <c r="T85" s="101"/>
      <c r="U85" s="101"/>
      <c r="V85" s="101"/>
      <c r="W85" s="101"/>
      <c r="X85" s="101"/>
      <c r="Y85" s="101"/>
      <c r="Z85" s="101"/>
      <c r="AA85" s="101"/>
      <c r="AB85" s="101"/>
      <c r="AC85" s="101"/>
      <c r="AD85" s="101"/>
      <c r="AE85" s="101"/>
    </row>
    <row r="86" spans="12:31" s="35" customFormat="1" ht="15" hidden="1" customHeight="1" x14ac:dyDescent="0.2">
      <c r="L86" s="34"/>
      <c r="R86" s="46"/>
      <c r="S86" s="41"/>
      <c r="T86" s="101"/>
      <c r="U86" s="101"/>
      <c r="V86" s="101"/>
      <c r="W86" s="101"/>
      <c r="X86" s="101"/>
      <c r="Y86" s="101"/>
      <c r="Z86" s="101"/>
      <c r="AA86" s="101"/>
      <c r="AB86" s="101"/>
      <c r="AC86" s="101"/>
      <c r="AD86" s="101"/>
      <c r="AE86" s="101"/>
    </row>
    <row r="87" spans="12:31" s="35" customFormat="1" ht="15" hidden="1" customHeight="1" x14ac:dyDescent="0.2">
      <c r="L87" s="34"/>
      <c r="R87" s="46"/>
      <c r="S87" s="41"/>
      <c r="T87" s="101"/>
      <c r="U87" s="101"/>
      <c r="V87" s="101"/>
      <c r="W87" s="101"/>
      <c r="X87" s="101"/>
      <c r="Y87" s="101"/>
      <c r="Z87" s="101"/>
      <c r="AA87" s="101"/>
      <c r="AB87" s="101"/>
      <c r="AC87" s="101"/>
      <c r="AD87" s="101"/>
      <c r="AE87" s="101"/>
    </row>
    <row r="88" spans="12:31" s="35" customFormat="1" ht="15" hidden="1" customHeight="1" x14ac:dyDescent="0.2">
      <c r="L88" s="34"/>
      <c r="R88" s="46"/>
      <c r="S88" s="41"/>
      <c r="T88" s="101"/>
      <c r="U88" s="101"/>
      <c r="V88" s="101"/>
      <c r="W88" s="101"/>
      <c r="X88" s="101"/>
      <c r="Y88" s="101"/>
      <c r="Z88" s="101"/>
      <c r="AA88" s="101"/>
      <c r="AB88" s="101"/>
      <c r="AC88" s="101"/>
      <c r="AD88" s="101"/>
      <c r="AE88" s="101"/>
    </row>
    <row r="89" spans="12:31" s="35" customFormat="1" ht="15" hidden="1" customHeight="1" x14ac:dyDescent="0.2">
      <c r="L89" s="34"/>
      <c r="R89" s="46"/>
      <c r="S89" s="41"/>
      <c r="T89" s="101"/>
      <c r="U89" s="101"/>
      <c r="V89" s="101"/>
      <c r="W89" s="101"/>
      <c r="X89" s="101"/>
      <c r="Y89" s="101"/>
      <c r="Z89" s="101"/>
      <c r="AA89" s="101"/>
      <c r="AB89" s="101"/>
      <c r="AC89" s="101"/>
      <c r="AD89" s="101"/>
      <c r="AE89" s="101"/>
    </row>
    <row r="90" spans="12:31" s="35" customFormat="1" ht="15" hidden="1" customHeight="1" x14ac:dyDescent="0.2">
      <c r="L90" s="34"/>
      <c r="R90" s="46"/>
      <c r="S90" s="41"/>
      <c r="T90" s="101"/>
      <c r="U90" s="101"/>
      <c r="V90" s="101"/>
      <c r="W90" s="101"/>
      <c r="X90" s="101"/>
      <c r="Y90" s="101"/>
      <c r="Z90" s="101"/>
      <c r="AA90" s="101"/>
      <c r="AB90" s="101"/>
      <c r="AC90" s="101"/>
      <c r="AD90" s="101"/>
      <c r="AE90" s="101"/>
    </row>
    <row r="91" spans="12:31" s="35" customFormat="1" ht="15" hidden="1" customHeight="1" x14ac:dyDescent="0.2">
      <c r="L91" s="34"/>
      <c r="R91" s="46"/>
      <c r="S91" s="41"/>
      <c r="T91" s="101"/>
      <c r="U91" s="101"/>
      <c r="V91" s="101"/>
      <c r="W91" s="101"/>
      <c r="X91" s="101"/>
      <c r="Y91" s="101"/>
      <c r="Z91" s="101"/>
      <c r="AA91" s="101"/>
      <c r="AB91" s="101"/>
      <c r="AC91" s="101"/>
      <c r="AD91" s="101"/>
      <c r="AE91" s="101"/>
    </row>
    <row r="92" spans="12:31" s="35" customFormat="1" ht="15" hidden="1" customHeight="1" x14ac:dyDescent="0.2">
      <c r="L92" s="34"/>
      <c r="R92" s="46"/>
      <c r="S92" s="41"/>
      <c r="T92" s="101"/>
      <c r="U92" s="101"/>
      <c r="V92" s="101"/>
      <c r="W92" s="101"/>
      <c r="X92" s="101"/>
      <c r="Y92" s="101"/>
      <c r="Z92" s="101"/>
      <c r="AA92" s="101"/>
      <c r="AB92" s="101"/>
      <c r="AC92" s="101"/>
      <c r="AD92" s="101"/>
      <c r="AE92" s="101"/>
    </row>
    <row r="93" spans="12:31" s="35" customFormat="1" ht="15" hidden="1" customHeight="1" x14ac:dyDescent="0.2">
      <c r="L93" s="34"/>
      <c r="R93" s="46"/>
      <c r="S93" s="41"/>
      <c r="T93" s="101"/>
      <c r="U93" s="101"/>
      <c r="V93" s="101"/>
      <c r="W93" s="101"/>
      <c r="X93" s="101"/>
      <c r="Y93" s="101"/>
      <c r="Z93" s="101"/>
      <c r="AA93" s="101"/>
      <c r="AB93" s="101"/>
      <c r="AC93" s="101"/>
      <c r="AD93" s="101"/>
      <c r="AE93" s="101"/>
    </row>
    <row r="94" spans="12:31" s="35" customFormat="1" ht="15" hidden="1" customHeight="1" x14ac:dyDescent="0.2">
      <c r="L94" s="34"/>
      <c r="R94" s="46"/>
      <c r="S94" s="41"/>
      <c r="T94" s="101"/>
      <c r="U94" s="101"/>
      <c r="V94" s="101"/>
      <c r="W94" s="101"/>
      <c r="X94" s="101"/>
      <c r="Y94" s="101"/>
      <c r="Z94" s="101"/>
      <c r="AA94" s="101"/>
      <c r="AB94" s="101"/>
      <c r="AC94" s="101"/>
      <c r="AD94" s="101"/>
      <c r="AE94" s="101"/>
    </row>
    <row r="95" spans="12:31" s="35" customFormat="1" ht="15" hidden="1" customHeight="1" x14ac:dyDescent="0.2">
      <c r="L95" s="34"/>
      <c r="R95" s="46"/>
      <c r="S95" s="41"/>
      <c r="T95" s="101"/>
      <c r="U95" s="101"/>
      <c r="V95" s="101"/>
      <c r="W95" s="101"/>
      <c r="X95" s="101"/>
      <c r="Y95" s="101"/>
      <c r="Z95" s="101"/>
      <c r="AA95" s="101"/>
      <c r="AB95" s="101"/>
      <c r="AC95" s="101"/>
      <c r="AD95" s="101"/>
      <c r="AE95" s="101"/>
    </row>
    <row r="96" spans="12:31" s="35" customFormat="1" ht="15" hidden="1" customHeight="1" x14ac:dyDescent="0.2">
      <c r="L96" s="34"/>
      <c r="R96" s="46"/>
      <c r="S96" s="41"/>
      <c r="T96" s="101"/>
      <c r="U96" s="101"/>
      <c r="V96" s="101"/>
      <c r="W96" s="101"/>
      <c r="X96" s="101"/>
      <c r="Y96" s="101"/>
      <c r="Z96" s="101"/>
      <c r="AA96" s="101"/>
      <c r="AB96" s="101"/>
      <c r="AC96" s="101"/>
      <c r="AD96" s="101"/>
      <c r="AE96" s="101"/>
    </row>
    <row r="97" spans="12:31" s="35" customFormat="1" ht="15" hidden="1" customHeight="1" x14ac:dyDescent="0.2">
      <c r="L97" s="34"/>
      <c r="R97" s="46"/>
      <c r="S97" s="41"/>
      <c r="T97" s="101"/>
      <c r="U97" s="101"/>
      <c r="V97" s="101"/>
      <c r="W97" s="101"/>
      <c r="X97" s="101"/>
      <c r="Y97" s="101"/>
      <c r="Z97" s="101"/>
      <c r="AA97" s="101"/>
      <c r="AB97" s="101"/>
      <c r="AC97" s="101"/>
      <c r="AD97" s="101"/>
      <c r="AE97" s="101"/>
    </row>
    <row r="98" spans="12:31" s="35" customFormat="1" ht="15" hidden="1" customHeight="1" x14ac:dyDescent="0.2">
      <c r="L98" s="34"/>
      <c r="R98" s="46"/>
      <c r="S98" s="41"/>
      <c r="T98" s="101"/>
      <c r="U98" s="101"/>
      <c r="V98" s="101"/>
      <c r="W98" s="101"/>
      <c r="X98" s="101"/>
      <c r="Y98" s="101"/>
      <c r="Z98" s="101"/>
      <c r="AA98" s="101"/>
      <c r="AB98" s="101"/>
      <c r="AC98" s="101"/>
      <c r="AD98" s="101"/>
      <c r="AE98" s="101"/>
    </row>
    <row r="99" spans="12:31" s="35" customFormat="1" ht="15" hidden="1" customHeight="1" x14ac:dyDescent="0.2">
      <c r="L99" s="34"/>
      <c r="R99" s="46"/>
      <c r="S99" s="41"/>
      <c r="T99" s="101"/>
      <c r="U99" s="101"/>
      <c r="V99" s="101"/>
      <c r="W99" s="101"/>
      <c r="X99" s="101"/>
      <c r="Y99" s="101"/>
      <c r="Z99" s="101"/>
      <c r="AA99" s="101"/>
      <c r="AB99" s="101"/>
      <c r="AC99" s="101"/>
      <c r="AD99" s="101"/>
      <c r="AE99" s="101"/>
    </row>
    <row r="100" spans="12:31" s="35" customFormat="1" ht="15" hidden="1" customHeight="1" x14ac:dyDescent="0.2">
      <c r="L100" s="34"/>
      <c r="R100" s="46"/>
      <c r="S100" s="41"/>
      <c r="T100" s="101"/>
      <c r="U100" s="101"/>
      <c r="V100" s="101"/>
      <c r="W100" s="101"/>
      <c r="X100" s="101"/>
      <c r="Y100" s="101"/>
      <c r="Z100" s="101"/>
      <c r="AA100" s="101"/>
      <c r="AB100" s="101"/>
      <c r="AC100" s="101"/>
      <c r="AD100" s="101"/>
      <c r="AE100" s="101"/>
    </row>
    <row r="101" spans="12:31" s="35" customFormat="1" ht="15" hidden="1" customHeight="1" x14ac:dyDescent="0.2">
      <c r="L101" s="34"/>
      <c r="R101" s="46"/>
      <c r="S101" s="41"/>
      <c r="T101" s="101"/>
      <c r="U101" s="101"/>
      <c r="V101" s="101"/>
      <c r="W101" s="101"/>
      <c r="X101" s="101"/>
      <c r="Y101" s="101"/>
      <c r="Z101" s="101"/>
      <c r="AA101" s="101"/>
      <c r="AB101" s="101"/>
      <c r="AC101" s="101"/>
      <c r="AD101" s="101"/>
      <c r="AE101" s="101"/>
    </row>
    <row r="102" spans="12:31" s="35" customFormat="1" ht="15" hidden="1" customHeight="1" x14ac:dyDescent="0.2">
      <c r="L102" s="34"/>
      <c r="R102" s="46"/>
      <c r="S102" s="41"/>
      <c r="T102" s="101"/>
      <c r="U102" s="101"/>
      <c r="V102" s="101"/>
      <c r="W102" s="101"/>
      <c r="X102" s="101"/>
      <c r="Y102" s="101"/>
      <c r="Z102" s="101"/>
      <c r="AA102" s="101"/>
      <c r="AB102" s="101"/>
      <c r="AC102" s="101"/>
      <c r="AD102" s="101"/>
      <c r="AE102" s="101"/>
    </row>
    <row r="103" spans="12:31" s="35" customFormat="1" ht="15" hidden="1" customHeight="1" x14ac:dyDescent="0.2">
      <c r="L103" s="34"/>
      <c r="R103" s="46"/>
      <c r="S103" s="41"/>
      <c r="T103" s="101"/>
      <c r="U103" s="101"/>
      <c r="V103" s="101"/>
      <c r="W103" s="101"/>
      <c r="X103" s="101"/>
      <c r="Y103" s="101"/>
      <c r="Z103" s="101"/>
      <c r="AA103" s="101"/>
      <c r="AB103" s="101"/>
      <c r="AC103" s="101"/>
      <c r="AD103" s="101"/>
      <c r="AE103" s="101"/>
    </row>
    <row r="104" spans="12:31" s="35" customFormat="1" ht="15" hidden="1" customHeight="1" x14ac:dyDescent="0.2">
      <c r="L104" s="34"/>
      <c r="R104" s="46"/>
      <c r="S104" s="41"/>
      <c r="T104" s="101"/>
      <c r="U104" s="101"/>
      <c r="V104" s="101"/>
      <c r="W104" s="101"/>
      <c r="X104" s="101"/>
      <c r="Y104" s="101"/>
      <c r="Z104" s="101"/>
      <c r="AA104" s="101"/>
      <c r="AB104" s="101"/>
      <c r="AC104" s="101"/>
      <c r="AD104" s="101"/>
      <c r="AE104" s="101"/>
    </row>
    <row r="105" spans="12:31" s="35" customFormat="1" ht="15" hidden="1" customHeight="1" x14ac:dyDescent="0.2">
      <c r="L105" s="34"/>
      <c r="R105" s="46"/>
      <c r="S105" s="41"/>
      <c r="T105" s="101"/>
      <c r="U105" s="101"/>
      <c r="V105" s="101"/>
      <c r="W105" s="101"/>
      <c r="X105" s="101"/>
      <c r="Y105" s="101"/>
      <c r="Z105" s="101"/>
      <c r="AA105" s="101"/>
      <c r="AB105" s="101"/>
      <c r="AC105" s="101"/>
      <c r="AD105" s="101"/>
      <c r="AE105" s="101"/>
    </row>
    <row r="106" spans="12:31" s="35" customFormat="1" ht="15" hidden="1" customHeight="1" x14ac:dyDescent="0.2">
      <c r="L106" s="34"/>
      <c r="R106" s="46"/>
      <c r="S106" s="41"/>
      <c r="T106" s="101"/>
      <c r="U106" s="101"/>
      <c r="V106" s="101"/>
      <c r="W106" s="101"/>
      <c r="X106" s="101"/>
      <c r="Y106" s="101"/>
      <c r="Z106" s="101"/>
      <c r="AA106" s="101"/>
      <c r="AB106" s="101"/>
      <c r="AC106" s="101"/>
      <c r="AD106" s="101"/>
      <c r="AE106" s="101"/>
    </row>
    <row r="107" spans="12:31" s="35" customFormat="1" ht="15" hidden="1" customHeight="1" x14ac:dyDescent="0.2">
      <c r="L107" s="34"/>
      <c r="R107" s="46"/>
      <c r="S107" s="41"/>
      <c r="T107" s="101"/>
      <c r="U107" s="101"/>
      <c r="V107" s="101"/>
      <c r="W107" s="101"/>
      <c r="X107" s="101"/>
      <c r="Y107" s="101"/>
      <c r="Z107" s="101"/>
      <c r="AA107" s="101"/>
      <c r="AB107" s="101"/>
      <c r="AC107" s="101"/>
      <c r="AD107" s="101"/>
      <c r="AE107" s="101"/>
    </row>
    <row r="108" spans="12:31" s="35" customFormat="1" ht="15" hidden="1" customHeight="1" x14ac:dyDescent="0.2">
      <c r="L108" s="34"/>
      <c r="R108" s="46"/>
      <c r="S108" s="41"/>
      <c r="T108" s="101"/>
      <c r="U108" s="101"/>
      <c r="V108" s="101"/>
      <c r="W108" s="101"/>
      <c r="X108" s="101"/>
      <c r="Y108" s="101"/>
      <c r="Z108" s="101"/>
      <c r="AA108" s="101"/>
      <c r="AB108" s="101"/>
      <c r="AC108" s="101"/>
      <c r="AD108" s="101"/>
      <c r="AE108" s="101"/>
    </row>
    <row r="109" spans="12:31" s="35" customFormat="1" ht="15" hidden="1" customHeight="1" x14ac:dyDescent="0.2">
      <c r="L109" s="34"/>
      <c r="R109" s="46"/>
      <c r="S109" s="41"/>
      <c r="T109" s="101"/>
      <c r="U109" s="101"/>
      <c r="V109" s="101"/>
      <c r="W109" s="101"/>
      <c r="X109" s="101"/>
      <c r="Y109" s="101"/>
      <c r="Z109" s="101"/>
      <c r="AA109" s="101"/>
      <c r="AB109" s="101"/>
      <c r="AC109" s="101"/>
      <c r="AD109" s="101"/>
      <c r="AE109" s="101"/>
    </row>
    <row r="110" spans="12:31" s="35" customFormat="1" ht="15" hidden="1" customHeight="1" x14ac:dyDescent="0.2">
      <c r="L110" s="34"/>
      <c r="R110" s="46"/>
      <c r="S110" s="41"/>
      <c r="T110" s="101"/>
      <c r="U110" s="101"/>
      <c r="V110" s="101"/>
      <c r="W110" s="101"/>
      <c r="X110" s="101"/>
      <c r="Y110" s="101"/>
      <c r="Z110" s="101"/>
      <c r="AA110" s="101"/>
      <c r="AB110" s="101"/>
      <c r="AC110" s="101"/>
      <c r="AD110" s="101"/>
      <c r="AE110" s="101"/>
    </row>
    <row r="111" spans="12:31" s="35" customFormat="1" ht="15" hidden="1" customHeight="1" x14ac:dyDescent="0.2">
      <c r="L111" s="34"/>
      <c r="R111" s="46"/>
      <c r="S111" s="41"/>
      <c r="T111" s="101"/>
      <c r="U111" s="101"/>
      <c r="V111" s="101"/>
      <c r="W111" s="101"/>
      <c r="X111" s="101"/>
      <c r="Y111" s="101"/>
      <c r="Z111" s="101"/>
      <c r="AA111" s="101"/>
      <c r="AB111" s="101"/>
      <c r="AC111" s="101"/>
      <c r="AD111" s="101"/>
      <c r="AE111" s="101"/>
    </row>
    <row r="112" spans="12:31" s="35" customFormat="1" ht="15" hidden="1" customHeight="1" x14ac:dyDescent="0.2">
      <c r="L112" s="34"/>
      <c r="R112" s="46"/>
      <c r="S112" s="41"/>
      <c r="T112" s="101"/>
      <c r="U112" s="101"/>
      <c r="V112" s="101"/>
      <c r="W112" s="101"/>
      <c r="X112" s="101"/>
      <c r="Y112" s="101"/>
      <c r="Z112" s="101"/>
      <c r="AA112" s="101"/>
      <c r="AB112" s="101"/>
      <c r="AC112" s="101"/>
      <c r="AD112" s="101"/>
      <c r="AE112" s="101"/>
    </row>
    <row r="113" spans="12:31" s="35" customFormat="1" ht="15" hidden="1" customHeight="1" x14ac:dyDescent="0.2">
      <c r="L113" s="34"/>
      <c r="R113" s="46"/>
      <c r="S113" s="41"/>
      <c r="T113" s="101"/>
      <c r="U113" s="101"/>
      <c r="V113" s="101"/>
      <c r="W113" s="101"/>
      <c r="X113" s="101"/>
      <c r="Y113" s="101"/>
      <c r="Z113" s="101"/>
      <c r="AA113" s="101"/>
      <c r="AB113" s="101"/>
      <c r="AC113" s="101"/>
      <c r="AD113" s="101"/>
      <c r="AE113" s="101"/>
    </row>
    <row r="114" spans="12:31" s="35" customFormat="1" ht="15" hidden="1" customHeight="1" x14ac:dyDescent="0.2">
      <c r="L114" s="34"/>
      <c r="R114" s="46"/>
      <c r="S114" s="41"/>
      <c r="T114" s="101"/>
      <c r="U114" s="101"/>
      <c r="V114" s="101"/>
      <c r="W114" s="101"/>
      <c r="X114" s="101"/>
      <c r="Y114" s="101"/>
      <c r="Z114" s="101"/>
      <c r="AA114" s="101"/>
      <c r="AB114" s="101"/>
      <c r="AC114" s="101"/>
      <c r="AD114" s="101"/>
      <c r="AE114" s="101"/>
    </row>
    <row r="115" spans="12:31" s="35" customFormat="1" ht="15" hidden="1" customHeight="1" x14ac:dyDescent="0.2">
      <c r="L115" s="34"/>
      <c r="R115" s="46"/>
      <c r="S115" s="41"/>
      <c r="T115" s="101"/>
      <c r="U115" s="101"/>
      <c r="V115" s="101"/>
      <c r="W115" s="101"/>
      <c r="X115" s="101"/>
      <c r="Y115" s="101"/>
      <c r="Z115" s="101"/>
      <c r="AA115" s="101"/>
      <c r="AB115" s="101"/>
      <c r="AC115" s="101"/>
      <c r="AD115" s="101"/>
      <c r="AE115" s="101"/>
    </row>
    <row r="116" spans="12:31" s="35" customFormat="1" ht="14.25" hidden="1" customHeight="1" x14ac:dyDescent="0.2"/>
    <row r="117" spans="12:31" s="35" customFormat="1" ht="14.25" hidden="1" customHeight="1" x14ac:dyDescent="0.2">
      <c r="R117" s="48"/>
      <c r="S117" s="49"/>
    </row>
    <row r="118" spans="12:31" s="35" customFormat="1" ht="14.25" hidden="1" customHeight="1" x14ac:dyDescent="0.2"/>
    <row r="119" spans="12:31" s="35" customFormat="1" ht="14.25" hidden="1" customHeight="1" x14ac:dyDescent="0.2"/>
    <row r="120" spans="12:31" s="35" customFormat="1" ht="15" hidden="1" customHeight="1" x14ac:dyDescent="0.2">
      <c r="T120" s="45"/>
    </row>
    <row r="121" spans="12:31" s="35" customFormat="1" ht="15" hidden="1" customHeight="1" x14ac:dyDescent="0.2">
      <c r="T121" s="45"/>
    </row>
    <row r="122" spans="12:31" s="35" customFormat="1" ht="15" hidden="1" customHeight="1" x14ac:dyDescent="0.2">
      <c r="T122" s="45"/>
    </row>
    <row r="123" spans="12:31" s="35" customFormat="1" ht="15" hidden="1" customHeight="1" x14ac:dyDescent="0.2">
      <c r="T123" s="45"/>
    </row>
    <row r="124" spans="12:31" s="35" customFormat="1" ht="15" hidden="1" customHeight="1" x14ac:dyDescent="0.2">
      <c r="T124" s="45"/>
    </row>
    <row r="125" spans="12:31" s="35" customFormat="1" ht="15" hidden="1" customHeight="1" x14ac:dyDescent="0.2">
      <c r="T125" s="45"/>
    </row>
    <row r="126" spans="12:31" s="35" customFormat="1" ht="15" hidden="1" customHeight="1" x14ac:dyDescent="0.2">
      <c r="T126" s="45"/>
    </row>
    <row r="127" spans="12:31" s="35" customFormat="1" ht="15" hidden="1" customHeight="1" x14ac:dyDescent="0.2">
      <c r="T127" s="45"/>
    </row>
    <row r="128" spans="12:31" s="35" customFormat="1" ht="15" hidden="1" customHeight="1" x14ac:dyDescent="0.2">
      <c r="T128" s="45"/>
    </row>
    <row r="129" spans="18:31" s="35" customFormat="1" ht="15" hidden="1" customHeight="1" x14ac:dyDescent="0.2">
      <c r="T129" s="45"/>
    </row>
    <row r="130" spans="18:31" s="35" customFormat="1" ht="15" hidden="1" customHeight="1" x14ac:dyDescent="0.2">
      <c r="T130" s="45"/>
    </row>
    <row r="131" spans="18:31" s="35" customFormat="1" ht="15" hidden="1" customHeight="1" x14ac:dyDescent="0.2">
      <c r="T131" s="45"/>
    </row>
    <row r="132" spans="18:31" s="35" customFormat="1" ht="14.25" hidden="1" customHeight="1" x14ac:dyDescent="0.2"/>
    <row r="133" spans="18:31" s="35" customFormat="1" ht="14.25" hidden="1" customHeight="1" x14ac:dyDescent="0.2"/>
    <row r="134" spans="18:31" s="35" customFormat="1" ht="14.25" hidden="1" customHeight="1" x14ac:dyDescent="0.2"/>
    <row r="135" spans="18:31" s="35" customFormat="1" ht="14.25" hidden="1" customHeight="1" x14ac:dyDescent="0.2"/>
    <row r="136" spans="18:31" s="35" customFormat="1" ht="14.25" hidden="1" customHeight="1" x14ac:dyDescent="0.2"/>
    <row r="137" spans="18:31" s="35" customFormat="1" ht="14.25" hidden="1" customHeight="1" x14ac:dyDescent="0.2"/>
    <row r="138" spans="18:31" s="35" customFormat="1" ht="14.25" hidden="1" customHeight="1" x14ac:dyDescent="0.2"/>
    <row r="139" spans="18:31" s="35" customFormat="1" ht="15" hidden="1" customHeight="1" x14ac:dyDescent="0.2">
      <c r="R139" s="45"/>
      <c r="S139" s="45"/>
      <c r="T139" s="45"/>
      <c r="U139" s="45"/>
      <c r="V139" s="45"/>
      <c r="W139" s="45"/>
      <c r="X139" s="45"/>
      <c r="Y139" s="45"/>
      <c r="Z139" s="45"/>
      <c r="AA139" s="45"/>
      <c r="AB139" s="45"/>
      <c r="AC139" s="45"/>
      <c r="AD139" s="45"/>
      <c r="AE139" s="45"/>
    </row>
    <row r="140" spans="18:31" s="35" customFormat="1" ht="15" hidden="1" customHeight="1" x14ac:dyDescent="0.2">
      <c r="R140" s="46"/>
      <c r="S140" s="41"/>
      <c r="T140" s="101"/>
      <c r="U140" s="101"/>
      <c r="V140" s="101"/>
      <c r="W140" s="101"/>
      <c r="X140" s="101"/>
      <c r="Y140" s="101"/>
      <c r="Z140" s="101"/>
      <c r="AA140" s="101"/>
      <c r="AB140" s="101"/>
      <c r="AC140" s="101"/>
      <c r="AD140" s="101"/>
      <c r="AE140" s="101"/>
    </row>
    <row r="141" spans="18:31" s="35" customFormat="1" ht="15" hidden="1" customHeight="1" x14ac:dyDescent="0.2">
      <c r="R141" s="46"/>
      <c r="S141" s="41"/>
      <c r="T141" s="101"/>
      <c r="U141" s="101"/>
      <c r="V141" s="101"/>
      <c r="W141" s="101"/>
      <c r="X141" s="101"/>
      <c r="Y141" s="101"/>
      <c r="Z141" s="101"/>
      <c r="AA141" s="101"/>
      <c r="AB141" s="101"/>
      <c r="AC141" s="101"/>
      <c r="AD141" s="101"/>
      <c r="AE141" s="101"/>
    </row>
    <row r="142" spans="18:31" s="35" customFormat="1" ht="15" hidden="1" customHeight="1" x14ac:dyDescent="0.2">
      <c r="R142" s="46"/>
      <c r="S142" s="41"/>
      <c r="T142" s="101"/>
      <c r="U142" s="101"/>
      <c r="V142" s="101"/>
      <c r="W142" s="101"/>
      <c r="X142" s="101"/>
      <c r="Y142" s="101"/>
      <c r="Z142" s="101"/>
      <c r="AA142" s="101"/>
      <c r="AB142" s="101"/>
      <c r="AC142" s="101"/>
      <c r="AD142" s="101"/>
      <c r="AE142" s="101"/>
    </row>
    <row r="143" spans="18:31" s="35" customFormat="1" ht="15" hidden="1" customHeight="1" x14ac:dyDescent="0.2">
      <c r="R143" s="46"/>
      <c r="S143" s="41"/>
      <c r="T143" s="101"/>
      <c r="U143" s="101"/>
      <c r="V143" s="101"/>
      <c r="W143" s="101"/>
      <c r="X143" s="101"/>
      <c r="Y143" s="101"/>
      <c r="Z143" s="101"/>
      <c r="AA143" s="101"/>
      <c r="AB143" s="101"/>
      <c r="AC143" s="101"/>
      <c r="AD143" s="101"/>
      <c r="AE143" s="101"/>
    </row>
    <row r="144" spans="18:31" s="35" customFormat="1" ht="15" hidden="1" customHeight="1" x14ac:dyDescent="0.2">
      <c r="R144" s="46"/>
      <c r="S144" s="41"/>
      <c r="T144" s="101"/>
      <c r="U144" s="101"/>
      <c r="V144" s="101"/>
      <c r="W144" s="101"/>
      <c r="X144" s="101"/>
      <c r="Y144" s="101"/>
      <c r="Z144" s="101"/>
      <c r="AA144" s="101"/>
      <c r="AB144" s="101"/>
      <c r="AC144" s="101"/>
      <c r="AD144" s="101"/>
      <c r="AE144" s="101"/>
    </row>
    <row r="145" spans="18:31" s="35" customFormat="1" ht="15" hidden="1" customHeight="1" x14ac:dyDescent="0.2">
      <c r="R145" s="46"/>
      <c r="S145" s="41"/>
      <c r="T145" s="101"/>
      <c r="U145" s="101"/>
      <c r="V145" s="101"/>
      <c r="W145" s="101"/>
      <c r="X145" s="101"/>
      <c r="Y145" s="101"/>
      <c r="Z145" s="101"/>
      <c r="AA145" s="101"/>
      <c r="AB145" s="101"/>
      <c r="AC145" s="101"/>
      <c r="AD145" s="101"/>
      <c r="AE145" s="101"/>
    </row>
    <row r="146" spans="18:31" s="35" customFormat="1" ht="15" hidden="1" customHeight="1" x14ac:dyDescent="0.2">
      <c r="R146" s="46"/>
      <c r="S146" s="41"/>
      <c r="T146" s="101"/>
      <c r="U146" s="101"/>
      <c r="V146" s="101"/>
      <c r="W146" s="101"/>
      <c r="X146" s="101"/>
      <c r="Y146" s="101"/>
      <c r="Z146" s="101"/>
      <c r="AA146" s="101"/>
      <c r="AB146" s="101"/>
      <c r="AC146" s="101"/>
      <c r="AD146" s="101"/>
      <c r="AE146" s="101"/>
    </row>
    <row r="147" spans="18:31" s="35" customFormat="1" ht="15" hidden="1" customHeight="1" x14ac:dyDescent="0.2">
      <c r="R147" s="46"/>
      <c r="S147" s="41"/>
      <c r="T147" s="101"/>
      <c r="U147" s="101"/>
      <c r="V147" s="101"/>
      <c r="W147" s="101"/>
      <c r="X147" s="101"/>
      <c r="Y147" s="101"/>
      <c r="Z147" s="101"/>
      <c r="AA147" s="101"/>
      <c r="AB147" s="101"/>
      <c r="AC147" s="101"/>
      <c r="AD147" s="101"/>
      <c r="AE147" s="101"/>
    </row>
    <row r="148" spans="18:31" s="35" customFormat="1" ht="15" hidden="1" customHeight="1" x14ac:dyDescent="0.2">
      <c r="R148" s="46"/>
      <c r="S148" s="41"/>
      <c r="T148" s="101"/>
      <c r="U148" s="101"/>
      <c r="V148" s="101"/>
      <c r="W148" s="101"/>
      <c r="X148" s="101"/>
      <c r="Y148" s="101"/>
      <c r="Z148" s="101"/>
      <c r="AA148" s="101"/>
      <c r="AB148" s="101"/>
      <c r="AC148" s="101"/>
      <c r="AD148" s="101"/>
      <c r="AE148" s="101"/>
    </row>
    <row r="149" spans="18:31" s="35" customFormat="1" ht="15" hidden="1" customHeight="1" x14ac:dyDescent="0.2">
      <c r="R149" s="46"/>
      <c r="S149" s="41"/>
      <c r="T149" s="101"/>
      <c r="U149" s="101"/>
      <c r="V149" s="101"/>
      <c r="W149" s="101"/>
      <c r="X149" s="101"/>
      <c r="Y149" s="101"/>
      <c r="Z149" s="101"/>
      <c r="AA149" s="101"/>
      <c r="AB149" s="101"/>
      <c r="AC149" s="101"/>
      <c r="AD149" s="101"/>
      <c r="AE149" s="101"/>
    </row>
    <row r="150" spans="18:31" s="35" customFormat="1" ht="15" hidden="1" customHeight="1" x14ac:dyDescent="0.2">
      <c r="R150" s="46"/>
      <c r="S150" s="41"/>
      <c r="T150" s="101"/>
      <c r="U150" s="101"/>
      <c r="V150" s="101"/>
      <c r="W150" s="101"/>
      <c r="X150" s="101"/>
      <c r="Y150" s="101"/>
      <c r="Z150" s="101"/>
      <c r="AA150" s="101"/>
      <c r="AB150" s="101"/>
      <c r="AC150" s="101"/>
      <c r="AD150" s="101"/>
      <c r="AE150" s="101"/>
    </row>
    <row r="151" spans="18:31" s="35" customFormat="1" ht="15" hidden="1" customHeight="1" x14ac:dyDescent="0.2">
      <c r="R151" s="46"/>
      <c r="S151" s="41"/>
      <c r="T151" s="101"/>
      <c r="U151" s="101"/>
      <c r="V151" s="101"/>
      <c r="W151" s="101"/>
      <c r="X151" s="101"/>
      <c r="Y151" s="101"/>
      <c r="Z151" s="101"/>
      <c r="AA151" s="101"/>
      <c r="AB151" s="101"/>
      <c r="AC151" s="101"/>
      <c r="AD151" s="101"/>
      <c r="AE151" s="101"/>
    </row>
    <row r="152" spans="18:31" s="35" customFormat="1" ht="15" hidden="1" customHeight="1" x14ac:dyDescent="0.2">
      <c r="R152" s="46"/>
      <c r="S152" s="41"/>
      <c r="T152" s="101"/>
      <c r="U152" s="101"/>
      <c r="V152" s="101"/>
      <c r="W152" s="101"/>
      <c r="X152" s="101"/>
      <c r="Y152" s="101"/>
      <c r="Z152" s="101"/>
      <c r="AA152" s="101"/>
      <c r="AB152" s="101"/>
      <c r="AC152" s="101"/>
      <c r="AD152" s="101"/>
      <c r="AE152" s="101"/>
    </row>
    <row r="153" spans="18:31" s="35" customFormat="1" ht="15" hidden="1" customHeight="1" x14ac:dyDescent="0.2">
      <c r="R153" s="46"/>
      <c r="S153" s="41"/>
      <c r="T153" s="101"/>
      <c r="U153" s="101"/>
      <c r="V153" s="101"/>
      <c r="W153" s="101"/>
      <c r="X153" s="101"/>
      <c r="Y153" s="101"/>
      <c r="Z153" s="101"/>
      <c r="AA153" s="101"/>
      <c r="AB153" s="101"/>
      <c r="AC153" s="101"/>
      <c r="AD153" s="101"/>
      <c r="AE153" s="101"/>
    </row>
    <row r="154" spans="18:31" s="35" customFormat="1" ht="15" hidden="1" customHeight="1" x14ac:dyDescent="0.2">
      <c r="R154" s="46"/>
      <c r="S154" s="41"/>
      <c r="T154" s="101"/>
      <c r="U154" s="101"/>
      <c r="V154" s="101"/>
      <c r="W154" s="101"/>
      <c r="X154" s="101"/>
      <c r="Y154" s="101"/>
      <c r="Z154" s="101"/>
      <c r="AA154" s="101"/>
      <c r="AB154" s="101"/>
      <c r="AC154" s="101"/>
      <c r="AD154" s="101"/>
      <c r="AE154" s="101"/>
    </row>
    <row r="155" spans="18:31" s="35" customFormat="1" ht="15" hidden="1" customHeight="1" x14ac:dyDescent="0.2">
      <c r="R155" s="46"/>
      <c r="S155" s="41"/>
      <c r="T155" s="101"/>
      <c r="U155" s="101"/>
      <c r="V155" s="101"/>
      <c r="W155" s="101"/>
      <c r="X155" s="101"/>
      <c r="Y155" s="101"/>
      <c r="Z155" s="101"/>
      <c r="AA155" s="101"/>
      <c r="AB155" s="101"/>
      <c r="AC155" s="101"/>
      <c r="AD155" s="101"/>
      <c r="AE155" s="101"/>
    </row>
    <row r="156" spans="18:31" s="35" customFormat="1" ht="15" hidden="1" customHeight="1" x14ac:dyDescent="0.2">
      <c r="R156" s="46"/>
      <c r="S156" s="41"/>
      <c r="T156" s="101"/>
      <c r="U156" s="101"/>
      <c r="V156" s="101"/>
      <c r="W156" s="101"/>
      <c r="X156" s="101"/>
      <c r="Y156" s="101"/>
      <c r="Z156" s="101"/>
      <c r="AA156" s="101"/>
      <c r="AB156" s="101"/>
      <c r="AC156" s="101"/>
      <c r="AD156" s="101"/>
      <c r="AE156" s="101"/>
    </row>
    <row r="157" spans="18:31" s="35" customFormat="1" ht="15" hidden="1" customHeight="1" x14ac:dyDescent="0.2">
      <c r="R157" s="46"/>
      <c r="S157" s="41"/>
      <c r="T157" s="101"/>
      <c r="U157" s="101"/>
      <c r="V157" s="101"/>
      <c r="W157" s="101"/>
      <c r="X157" s="101"/>
      <c r="Y157" s="101"/>
      <c r="Z157" s="101"/>
      <c r="AA157" s="101"/>
      <c r="AB157" s="101"/>
      <c r="AC157" s="101"/>
      <c r="AD157" s="101"/>
      <c r="AE157" s="101"/>
    </row>
    <row r="158" spans="18:31" s="35" customFormat="1" ht="15" hidden="1" customHeight="1" x14ac:dyDescent="0.2">
      <c r="R158" s="46"/>
      <c r="S158" s="41"/>
      <c r="T158" s="101"/>
      <c r="U158" s="101"/>
      <c r="V158" s="101"/>
      <c r="W158" s="101"/>
      <c r="X158" s="101"/>
      <c r="Y158" s="101"/>
      <c r="Z158" s="101"/>
      <c r="AA158" s="101"/>
      <c r="AB158" s="101"/>
      <c r="AC158" s="101"/>
      <c r="AD158" s="101"/>
      <c r="AE158" s="101"/>
    </row>
    <row r="159" spans="18:31" s="35" customFormat="1" ht="15" hidden="1" customHeight="1" x14ac:dyDescent="0.2">
      <c r="R159" s="46"/>
      <c r="S159" s="41"/>
      <c r="T159" s="101"/>
      <c r="U159" s="101"/>
      <c r="V159" s="101"/>
      <c r="W159" s="101"/>
      <c r="X159" s="101"/>
      <c r="Y159" s="101"/>
      <c r="Z159" s="101"/>
      <c r="AA159" s="101"/>
      <c r="AB159" s="101"/>
      <c r="AC159" s="101"/>
      <c r="AD159" s="101"/>
      <c r="AE159" s="101"/>
    </row>
    <row r="160" spans="18:31" s="35" customFormat="1" ht="15" hidden="1" customHeight="1" x14ac:dyDescent="0.2">
      <c r="R160" s="46"/>
      <c r="S160" s="41"/>
      <c r="T160" s="101"/>
      <c r="U160" s="101"/>
      <c r="V160" s="101"/>
      <c r="W160" s="101"/>
      <c r="X160" s="101"/>
      <c r="Y160" s="101"/>
      <c r="Z160" s="101"/>
      <c r="AA160" s="101"/>
      <c r="AB160" s="101"/>
      <c r="AC160" s="101"/>
      <c r="AD160" s="101"/>
      <c r="AE160" s="101"/>
    </row>
    <row r="161" spans="18:31" s="35" customFormat="1" ht="15" hidden="1" customHeight="1" x14ac:dyDescent="0.2">
      <c r="R161" s="46"/>
      <c r="S161" s="41"/>
      <c r="T161" s="101"/>
      <c r="U161" s="101"/>
      <c r="V161" s="101"/>
      <c r="W161" s="101"/>
      <c r="X161" s="101"/>
      <c r="Y161" s="101"/>
      <c r="Z161" s="101"/>
      <c r="AA161" s="101"/>
      <c r="AB161" s="101"/>
      <c r="AC161" s="101"/>
      <c r="AD161" s="101"/>
      <c r="AE161" s="101"/>
    </row>
    <row r="162" spans="18:31" s="35" customFormat="1" ht="15" hidden="1" customHeight="1" x14ac:dyDescent="0.2">
      <c r="R162" s="46"/>
      <c r="S162" s="41"/>
      <c r="T162" s="101"/>
      <c r="U162" s="101"/>
      <c r="V162" s="101"/>
      <c r="W162" s="101"/>
      <c r="X162" s="101"/>
      <c r="Y162" s="101"/>
      <c r="Z162" s="101"/>
      <c r="AA162" s="101"/>
      <c r="AB162" s="101"/>
      <c r="AC162" s="101"/>
      <c r="AD162" s="101"/>
      <c r="AE162" s="101"/>
    </row>
    <row r="163" spans="18:31" s="35" customFormat="1" ht="15" hidden="1" customHeight="1" x14ac:dyDescent="0.2">
      <c r="R163" s="46"/>
      <c r="S163" s="41"/>
      <c r="T163" s="101"/>
      <c r="U163" s="101"/>
      <c r="V163" s="101"/>
      <c r="W163" s="101"/>
      <c r="X163" s="101"/>
      <c r="Y163" s="101"/>
      <c r="Z163" s="101"/>
      <c r="AA163" s="101"/>
      <c r="AB163" s="101"/>
      <c r="AC163" s="101"/>
      <c r="AD163" s="101"/>
      <c r="AE163" s="101"/>
    </row>
    <row r="164" spans="18:31" s="35" customFormat="1" ht="15" hidden="1" customHeight="1" x14ac:dyDescent="0.2">
      <c r="R164" s="46"/>
      <c r="S164" s="41"/>
      <c r="T164" s="101"/>
      <c r="U164" s="101"/>
      <c r="V164" s="101"/>
      <c r="W164" s="101"/>
      <c r="X164" s="101"/>
      <c r="Y164" s="101"/>
      <c r="Z164" s="101"/>
      <c r="AA164" s="101"/>
      <c r="AB164" s="101"/>
      <c r="AC164" s="101"/>
      <c r="AD164" s="101"/>
      <c r="AE164" s="101"/>
    </row>
    <row r="165" spans="18:31" s="35" customFormat="1" ht="15" hidden="1" customHeight="1" x14ac:dyDescent="0.2">
      <c r="R165" s="46"/>
      <c r="S165" s="41"/>
      <c r="T165" s="101"/>
      <c r="U165" s="101"/>
      <c r="V165" s="101"/>
      <c r="W165" s="101"/>
      <c r="X165" s="101"/>
      <c r="Y165" s="101"/>
      <c r="Z165" s="101"/>
      <c r="AA165" s="101"/>
      <c r="AB165" s="101"/>
      <c r="AC165" s="101"/>
      <c r="AD165" s="101"/>
      <c r="AE165" s="101"/>
    </row>
    <row r="166" spans="18:31" s="35" customFormat="1" ht="15" hidden="1" customHeight="1" x14ac:dyDescent="0.2">
      <c r="R166" s="46"/>
      <c r="S166" s="41"/>
      <c r="T166" s="101"/>
      <c r="U166" s="101"/>
      <c r="V166" s="101"/>
      <c r="W166" s="101"/>
      <c r="X166" s="101"/>
      <c r="Y166" s="101"/>
      <c r="Z166" s="101"/>
      <c r="AA166" s="101"/>
      <c r="AB166" s="101"/>
      <c r="AC166" s="101"/>
      <c r="AD166" s="101"/>
      <c r="AE166" s="101"/>
    </row>
    <row r="167" spans="18:31" s="35" customFormat="1" ht="15" hidden="1" customHeight="1" x14ac:dyDescent="0.2">
      <c r="R167" s="46"/>
      <c r="S167" s="41"/>
      <c r="T167" s="101"/>
      <c r="U167" s="101"/>
      <c r="V167" s="101"/>
      <c r="W167" s="101"/>
      <c r="X167" s="101"/>
      <c r="Y167" s="101"/>
      <c r="Z167" s="101"/>
      <c r="AA167" s="101"/>
      <c r="AB167" s="101"/>
      <c r="AC167" s="101"/>
      <c r="AD167" s="101"/>
      <c r="AE167" s="101"/>
    </row>
    <row r="168" spans="18:31" s="35" customFormat="1" ht="15" hidden="1" customHeight="1" x14ac:dyDescent="0.2">
      <c r="R168" s="46"/>
      <c r="S168" s="41"/>
      <c r="T168" s="101"/>
      <c r="U168" s="101"/>
      <c r="V168" s="101"/>
      <c r="W168" s="101"/>
      <c r="X168" s="101"/>
      <c r="Y168" s="101"/>
      <c r="Z168" s="101"/>
      <c r="AA168" s="101"/>
      <c r="AB168" s="101"/>
      <c r="AC168" s="101"/>
      <c r="AD168" s="101"/>
      <c r="AE168" s="101"/>
    </row>
    <row r="169" spans="18:31" s="35" customFormat="1" ht="15" hidden="1" customHeight="1" x14ac:dyDescent="0.2">
      <c r="R169" s="46"/>
      <c r="S169" s="41"/>
      <c r="T169" s="101"/>
      <c r="U169" s="101"/>
      <c r="V169" s="101"/>
      <c r="W169" s="101"/>
      <c r="X169" s="101"/>
      <c r="Y169" s="101"/>
      <c r="Z169" s="101"/>
      <c r="AA169" s="101"/>
      <c r="AB169" s="101"/>
      <c r="AC169" s="101"/>
      <c r="AD169" s="101"/>
      <c r="AE169" s="101"/>
    </row>
    <row r="170" spans="18:31" s="35" customFormat="1" ht="15" hidden="1" customHeight="1" x14ac:dyDescent="0.2">
      <c r="R170" s="46"/>
      <c r="S170" s="41"/>
      <c r="T170" s="101"/>
      <c r="U170" s="101"/>
      <c r="V170" s="101"/>
      <c r="W170" s="101"/>
      <c r="X170" s="101"/>
      <c r="Y170" s="101"/>
      <c r="Z170" s="101"/>
      <c r="AA170" s="101"/>
      <c r="AB170" s="101"/>
      <c r="AC170" s="101"/>
      <c r="AD170" s="101"/>
      <c r="AE170" s="101"/>
    </row>
    <row r="171" spans="18:31" s="35" customFormat="1" ht="15" hidden="1" customHeight="1" x14ac:dyDescent="0.2">
      <c r="R171" s="46"/>
      <c r="S171" s="41"/>
      <c r="T171" s="101"/>
      <c r="U171" s="101"/>
      <c r="V171" s="101"/>
      <c r="W171" s="101"/>
      <c r="X171" s="101"/>
      <c r="Y171" s="101"/>
      <c r="Z171" s="101"/>
      <c r="AA171" s="101"/>
      <c r="AB171" s="101"/>
      <c r="AC171" s="101"/>
      <c r="AD171" s="101"/>
      <c r="AE171" s="101"/>
    </row>
    <row r="172" spans="18:31" s="35" customFormat="1" ht="15" hidden="1" customHeight="1" x14ac:dyDescent="0.2">
      <c r="R172" s="46"/>
      <c r="S172" s="41"/>
      <c r="T172" s="101"/>
      <c r="U172" s="101"/>
      <c r="V172" s="101"/>
      <c r="W172" s="101"/>
      <c r="X172" s="101"/>
      <c r="Y172" s="101"/>
      <c r="Z172" s="101"/>
      <c r="AA172" s="101"/>
      <c r="AB172" s="101"/>
      <c r="AC172" s="101"/>
      <c r="AD172" s="101"/>
      <c r="AE172" s="101"/>
    </row>
    <row r="173" spans="18:31" s="35" customFormat="1" ht="15" hidden="1" customHeight="1" x14ac:dyDescent="0.2">
      <c r="R173" s="46"/>
      <c r="S173" s="41"/>
      <c r="T173" s="101"/>
      <c r="U173" s="101"/>
      <c r="V173" s="101"/>
      <c r="W173" s="101"/>
      <c r="X173" s="101"/>
      <c r="Y173" s="101"/>
      <c r="Z173" s="101"/>
      <c r="AA173" s="101"/>
      <c r="AB173" s="101"/>
      <c r="AC173" s="101"/>
      <c r="AD173" s="101"/>
      <c r="AE173" s="101"/>
    </row>
    <row r="174" spans="18:31" s="35" customFormat="1" ht="15" hidden="1" customHeight="1" x14ac:dyDescent="0.2">
      <c r="R174" s="46"/>
      <c r="S174" s="41"/>
      <c r="T174" s="101"/>
      <c r="U174" s="101"/>
      <c r="V174" s="101"/>
      <c r="W174" s="101"/>
      <c r="X174" s="101"/>
      <c r="Y174" s="101"/>
      <c r="Z174" s="101"/>
      <c r="AA174" s="101"/>
      <c r="AB174" s="101"/>
      <c r="AC174" s="101"/>
      <c r="AD174" s="101"/>
      <c r="AE174" s="101"/>
    </row>
    <row r="175" spans="18:31" s="35" customFormat="1" ht="15" hidden="1" customHeight="1" x14ac:dyDescent="0.2">
      <c r="R175" s="46"/>
      <c r="S175" s="41"/>
      <c r="T175" s="101"/>
      <c r="U175" s="101"/>
      <c r="V175" s="101"/>
      <c r="W175" s="101"/>
      <c r="X175" s="101"/>
      <c r="Y175" s="101"/>
      <c r="Z175" s="101"/>
      <c r="AA175" s="101"/>
      <c r="AB175" s="101"/>
      <c r="AC175" s="101"/>
      <c r="AD175" s="101"/>
      <c r="AE175" s="101"/>
    </row>
    <row r="176" spans="18:31" s="35" customFormat="1" ht="15" hidden="1" customHeight="1" x14ac:dyDescent="0.2">
      <c r="R176" s="46"/>
      <c r="S176" s="41"/>
      <c r="T176" s="101"/>
      <c r="U176" s="101"/>
      <c r="V176" s="101"/>
      <c r="W176" s="101"/>
      <c r="X176" s="101"/>
      <c r="Y176" s="101"/>
      <c r="Z176" s="101"/>
      <c r="AA176" s="101"/>
      <c r="AB176" s="101"/>
      <c r="AC176" s="101"/>
      <c r="AD176" s="101"/>
      <c r="AE176" s="101"/>
    </row>
    <row r="177" spans="18:31" s="35" customFormat="1" ht="15" hidden="1" customHeight="1" x14ac:dyDescent="0.2">
      <c r="R177" s="46"/>
      <c r="S177" s="41"/>
      <c r="T177" s="101"/>
      <c r="U177" s="101"/>
      <c r="V177" s="101"/>
      <c r="W177" s="101"/>
      <c r="X177" s="101"/>
      <c r="Y177" s="101"/>
      <c r="Z177" s="101"/>
      <c r="AA177" s="101"/>
      <c r="AB177" s="101"/>
      <c r="AC177" s="101"/>
      <c r="AD177" s="101"/>
      <c r="AE177" s="101"/>
    </row>
    <row r="178" spans="18:31" s="35" customFormat="1" ht="15" hidden="1" customHeight="1" x14ac:dyDescent="0.2">
      <c r="R178" s="46"/>
      <c r="S178" s="41"/>
      <c r="T178" s="101"/>
      <c r="U178" s="101"/>
      <c r="V178" s="101"/>
      <c r="W178" s="101"/>
      <c r="X178" s="101"/>
      <c r="Y178" s="101"/>
      <c r="Z178" s="101"/>
      <c r="AA178" s="101"/>
      <c r="AB178" s="101"/>
      <c r="AC178" s="101"/>
      <c r="AD178" s="101"/>
      <c r="AE178" s="101"/>
    </row>
    <row r="179" spans="18:31" s="35" customFormat="1" ht="15" hidden="1" customHeight="1" x14ac:dyDescent="0.2">
      <c r="R179" s="46"/>
      <c r="S179" s="41"/>
      <c r="T179" s="101"/>
      <c r="U179" s="101"/>
      <c r="V179" s="101"/>
      <c r="W179" s="101"/>
      <c r="X179" s="101"/>
      <c r="Y179" s="101"/>
      <c r="Z179" s="101"/>
      <c r="AA179" s="101"/>
      <c r="AB179" s="101"/>
      <c r="AC179" s="101"/>
      <c r="AD179" s="101"/>
      <c r="AE179" s="101"/>
    </row>
    <row r="180" spans="18:31" s="35" customFormat="1" ht="15" hidden="1" customHeight="1" x14ac:dyDescent="0.2">
      <c r="R180" s="46"/>
      <c r="S180" s="41"/>
      <c r="T180" s="101"/>
      <c r="U180" s="101"/>
      <c r="V180" s="101"/>
      <c r="W180" s="101"/>
      <c r="X180" s="101"/>
      <c r="Y180" s="101"/>
      <c r="Z180" s="101"/>
      <c r="AA180" s="101"/>
      <c r="AB180" s="101"/>
      <c r="AC180" s="101"/>
      <c r="AD180" s="101"/>
      <c r="AE180" s="101"/>
    </row>
    <row r="181" spans="18:31" s="35" customFormat="1" ht="15" hidden="1" customHeight="1" x14ac:dyDescent="0.2">
      <c r="R181" s="46"/>
      <c r="S181" s="41"/>
      <c r="T181" s="101"/>
      <c r="U181" s="101"/>
      <c r="V181" s="101"/>
      <c r="W181" s="101"/>
      <c r="X181" s="101"/>
      <c r="Y181" s="101"/>
      <c r="Z181" s="101"/>
      <c r="AA181" s="101"/>
      <c r="AB181" s="101"/>
      <c r="AC181" s="101"/>
      <c r="AD181" s="101"/>
      <c r="AE181" s="101"/>
    </row>
    <row r="182" spans="18:31" s="35" customFormat="1" ht="15" hidden="1" customHeight="1" x14ac:dyDescent="0.2">
      <c r="R182" s="46"/>
      <c r="S182" s="41"/>
      <c r="T182" s="101"/>
      <c r="U182" s="101"/>
      <c r="V182" s="101"/>
      <c r="W182" s="101"/>
      <c r="X182" s="101"/>
      <c r="Y182" s="101"/>
      <c r="Z182" s="101"/>
      <c r="AA182" s="101"/>
      <c r="AB182" s="101"/>
      <c r="AC182" s="101"/>
      <c r="AD182" s="101"/>
      <c r="AE182" s="101"/>
    </row>
    <row r="183" spans="18:31" s="35" customFormat="1" ht="15" hidden="1" customHeight="1" x14ac:dyDescent="0.2">
      <c r="R183" s="46"/>
      <c r="S183" s="41"/>
      <c r="T183" s="101"/>
      <c r="U183" s="101"/>
      <c r="V183" s="101"/>
      <c r="W183" s="101"/>
      <c r="X183" s="101"/>
      <c r="Y183" s="101"/>
      <c r="Z183" s="101"/>
      <c r="AA183" s="101"/>
      <c r="AB183" s="101"/>
      <c r="AC183" s="101"/>
      <c r="AD183" s="101"/>
      <c r="AE183" s="101"/>
    </row>
    <row r="184" spans="18:31" s="35" customFormat="1" ht="15" hidden="1" customHeight="1" x14ac:dyDescent="0.2">
      <c r="R184" s="46"/>
      <c r="S184" s="41"/>
      <c r="T184" s="101"/>
      <c r="U184" s="101"/>
      <c r="V184" s="101"/>
      <c r="W184" s="101"/>
      <c r="X184" s="101"/>
      <c r="Y184" s="101"/>
      <c r="Z184" s="101"/>
      <c r="AA184" s="101"/>
      <c r="AB184" s="101"/>
      <c r="AC184" s="101"/>
      <c r="AD184" s="101"/>
      <c r="AE184" s="101"/>
    </row>
    <row r="185" spans="18:31" s="35" customFormat="1" ht="15" hidden="1" customHeight="1" x14ac:dyDescent="0.2">
      <c r="R185" s="46"/>
      <c r="S185" s="41"/>
      <c r="T185" s="101"/>
      <c r="U185" s="101"/>
      <c r="V185" s="101"/>
      <c r="W185" s="101"/>
      <c r="X185" s="101"/>
      <c r="Y185" s="101"/>
      <c r="Z185" s="101"/>
      <c r="AA185" s="101"/>
      <c r="AB185" s="101"/>
      <c r="AC185" s="101"/>
      <c r="AD185" s="101"/>
      <c r="AE185" s="101"/>
    </row>
    <row r="186" spans="18:31" s="35" customFormat="1" ht="15" hidden="1" customHeight="1" x14ac:dyDescent="0.2">
      <c r="R186" s="46"/>
      <c r="S186" s="41"/>
      <c r="T186" s="101"/>
      <c r="U186" s="101"/>
      <c r="V186" s="101"/>
      <c r="W186" s="101"/>
      <c r="X186" s="101"/>
      <c r="Y186" s="101"/>
      <c r="Z186" s="101"/>
      <c r="AA186" s="101"/>
      <c r="AB186" s="101"/>
      <c r="AC186" s="101"/>
      <c r="AD186" s="101"/>
      <c r="AE186" s="101"/>
    </row>
    <row r="187" spans="18:31" s="35" customFormat="1" ht="15" hidden="1" customHeight="1" x14ac:dyDescent="0.2">
      <c r="R187" s="46"/>
      <c r="S187" s="41"/>
      <c r="T187" s="101"/>
      <c r="U187" s="101"/>
      <c r="V187" s="101"/>
      <c r="W187" s="101"/>
      <c r="X187" s="101"/>
      <c r="Y187" s="101"/>
      <c r="Z187" s="101"/>
      <c r="AA187" s="101"/>
      <c r="AB187" s="101"/>
      <c r="AC187" s="101"/>
      <c r="AD187" s="101"/>
      <c r="AE187" s="101"/>
    </row>
    <row r="188" spans="18:31" s="35" customFormat="1" ht="15" hidden="1" customHeight="1" x14ac:dyDescent="0.2">
      <c r="R188" s="46"/>
      <c r="S188" s="41"/>
      <c r="T188" s="101"/>
      <c r="U188" s="101"/>
      <c r="V188" s="101"/>
      <c r="W188" s="101"/>
      <c r="X188" s="101"/>
      <c r="Y188" s="101"/>
      <c r="Z188" s="101"/>
      <c r="AA188" s="101"/>
      <c r="AB188" s="101"/>
      <c r="AC188" s="101"/>
      <c r="AD188" s="101"/>
      <c r="AE188" s="101"/>
    </row>
    <row r="189" spans="18:31" s="35" customFormat="1" ht="14.25" hidden="1" customHeight="1" x14ac:dyDescent="0.2"/>
    <row r="190" spans="18:31" s="35" customFormat="1" ht="14.25" hidden="1" customHeight="1" x14ac:dyDescent="0.2"/>
    <row r="191" spans="18:31" s="35" customFormat="1" ht="14.25" hidden="1" customHeight="1" x14ac:dyDescent="0.2"/>
    <row r="192" spans="18:31" s="35" customFormat="1" ht="14.25" hidden="1" customHeight="1" x14ac:dyDescent="0.2"/>
    <row r="193" spans="18:31" s="35" customFormat="1" ht="14.25" hidden="1" customHeight="1" x14ac:dyDescent="0.2"/>
    <row r="194" spans="18:31" s="35" customFormat="1" ht="14.25" hidden="1" customHeight="1" x14ac:dyDescent="0.2"/>
    <row r="195" spans="18:31" s="35" customFormat="1" ht="14.25" hidden="1" customHeight="1" x14ac:dyDescent="0.2"/>
    <row r="196" spans="18:31" s="35" customFormat="1" ht="14.25" hidden="1" customHeight="1" x14ac:dyDescent="0.2"/>
    <row r="197" spans="18:31" s="35" customFormat="1" ht="14.25" hidden="1" customHeight="1" x14ac:dyDescent="0.2"/>
    <row r="198" spans="18:31" s="35" customFormat="1" ht="14.25" hidden="1" customHeight="1" x14ac:dyDescent="0.2"/>
    <row r="199" spans="18:31" s="35" customFormat="1" ht="15" hidden="1" customHeight="1" x14ac:dyDescent="0.2">
      <c r="R199" s="45"/>
      <c r="S199" s="45"/>
      <c r="T199" s="45"/>
      <c r="U199" s="45"/>
      <c r="V199" s="45"/>
      <c r="W199" s="45"/>
      <c r="X199" s="45"/>
      <c r="Y199" s="45"/>
      <c r="Z199" s="45"/>
      <c r="AA199" s="45"/>
      <c r="AB199" s="45"/>
      <c r="AC199" s="45"/>
      <c r="AD199" s="45"/>
      <c r="AE199" s="45"/>
    </row>
    <row r="200" spans="18:31" s="35" customFormat="1" ht="15" hidden="1" customHeight="1" x14ac:dyDescent="0.2">
      <c r="R200" s="46"/>
      <c r="S200" s="41"/>
      <c r="T200" s="101"/>
      <c r="U200" s="101"/>
      <c r="V200" s="101"/>
      <c r="W200" s="101"/>
      <c r="X200" s="101"/>
      <c r="Y200" s="101"/>
      <c r="Z200" s="101"/>
      <c r="AA200" s="101"/>
      <c r="AB200" s="101"/>
      <c r="AC200" s="101"/>
      <c r="AD200" s="101"/>
      <c r="AE200" s="101"/>
    </row>
    <row r="201" spans="18:31" s="35" customFormat="1" ht="15" hidden="1" customHeight="1" x14ac:dyDescent="0.2">
      <c r="R201" s="46"/>
      <c r="S201" s="41"/>
      <c r="T201" s="101"/>
      <c r="U201" s="101"/>
      <c r="V201" s="101"/>
      <c r="W201" s="101"/>
      <c r="X201" s="101"/>
      <c r="Y201" s="101"/>
      <c r="Z201" s="101"/>
      <c r="AA201" s="101"/>
      <c r="AB201" s="101"/>
      <c r="AC201" s="101"/>
      <c r="AD201" s="101"/>
      <c r="AE201" s="101"/>
    </row>
    <row r="202" spans="18:31" s="35" customFormat="1" ht="15" hidden="1" customHeight="1" x14ac:dyDescent="0.2">
      <c r="R202" s="46"/>
      <c r="S202" s="41"/>
      <c r="T202" s="101"/>
      <c r="U202" s="101"/>
      <c r="V202" s="101"/>
      <c r="W202" s="101"/>
      <c r="X202" s="101"/>
      <c r="Y202" s="101"/>
      <c r="Z202" s="101"/>
      <c r="AA202" s="101"/>
      <c r="AB202" s="101"/>
      <c r="AC202" s="101"/>
      <c r="AD202" s="101"/>
      <c r="AE202" s="101"/>
    </row>
    <row r="203" spans="18:31" s="35" customFormat="1" ht="15" hidden="1" customHeight="1" x14ac:dyDescent="0.2">
      <c r="R203" s="46"/>
      <c r="S203" s="41"/>
      <c r="T203" s="101"/>
      <c r="U203" s="101"/>
      <c r="V203" s="101"/>
      <c r="W203" s="101"/>
      <c r="X203" s="101"/>
      <c r="Y203" s="101"/>
      <c r="Z203" s="101"/>
      <c r="AA203" s="101"/>
      <c r="AB203" s="101"/>
      <c r="AC203" s="101"/>
      <c r="AD203" s="101"/>
      <c r="AE203" s="101"/>
    </row>
    <row r="204" spans="18:31" s="35" customFormat="1" ht="15" hidden="1" customHeight="1" x14ac:dyDescent="0.2">
      <c r="R204" s="46"/>
      <c r="S204" s="41"/>
      <c r="T204" s="101"/>
      <c r="U204" s="101"/>
      <c r="V204" s="101"/>
      <c r="W204" s="101"/>
      <c r="X204" s="101"/>
      <c r="Y204" s="101"/>
      <c r="Z204" s="101"/>
      <c r="AA204" s="101"/>
      <c r="AB204" s="101"/>
      <c r="AC204" s="101"/>
      <c r="AD204" s="101"/>
      <c r="AE204" s="101"/>
    </row>
    <row r="205" spans="18:31" s="35" customFormat="1" ht="15" hidden="1" customHeight="1" x14ac:dyDescent="0.2">
      <c r="R205" s="46"/>
      <c r="S205" s="41"/>
      <c r="T205" s="101"/>
      <c r="U205" s="101"/>
      <c r="V205" s="101"/>
      <c r="W205" s="101"/>
      <c r="X205" s="101"/>
      <c r="Y205" s="101"/>
      <c r="Z205" s="101"/>
      <c r="AA205" s="101"/>
      <c r="AB205" s="101"/>
      <c r="AC205" s="101"/>
      <c r="AD205" s="101"/>
      <c r="AE205" s="101"/>
    </row>
    <row r="206" spans="18:31" s="35" customFormat="1" ht="15" hidden="1" customHeight="1" x14ac:dyDescent="0.2">
      <c r="R206" s="46"/>
      <c r="S206" s="41"/>
      <c r="T206" s="101"/>
      <c r="U206" s="101"/>
      <c r="V206" s="101"/>
      <c r="W206" s="101"/>
      <c r="X206" s="101"/>
      <c r="Y206" s="101"/>
      <c r="Z206" s="101"/>
      <c r="AA206" s="101"/>
      <c r="AB206" s="101"/>
      <c r="AC206" s="101"/>
      <c r="AD206" s="101"/>
      <c r="AE206" s="101"/>
    </row>
    <row r="207" spans="18:31" s="35" customFormat="1" ht="15" hidden="1" customHeight="1" x14ac:dyDescent="0.2">
      <c r="R207" s="46"/>
      <c r="S207" s="41"/>
      <c r="T207" s="101"/>
      <c r="U207" s="101"/>
      <c r="V207" s="101"/>
      <c r="W207" s="101"/>
      <c r="X207" s="101"/>
      <c r="Y207" s="101"/>
      <c r="Z207" s="101"/>
      <c r="AA207" s="101"/>
      <c r="AB207" s="101"/>
      <c r="AC207" s="101"/>
      <c r="AD207" s="101"/>
      <c r="AE207" s="101"/>
    </row>
    <row r="208" spans="18:31" s="35" customFormat="1" ht="15" hidden="1" customHeight="1" x14ac:dyDescent="0.2">
      <c r="R208" s="46"/>
      <c r="S208" s="41"/>
      <c r="T208" s="101"/>
      <c r="U208" s="101"/>
      <c r="V208" s="101"/>
      <c r="W208" s="101"/>
      <c r="X208" s="101"/>
      <c r="Y208" s="101"/>
      <c r="Z208" s="101"/>
      <c r="AA208" s="101"/>
      <c r="AB208" s="101"/>
      <c r="AC208" s="101"/>
      <c r="AD208" s="101"/>
      <c r="AE208" s="101"/>
    </row>
    <row r="209" spans="18:31" s="35" customFormat="1" ht="15" hidden="1" customHeight="1" x14ac:dyDescent="0.2">
      <c r="R209" s="46"/>
      <c r="S209" s="41"/>
      <c r="T209" s="101"/>
      <c r="U209" s="101"/>
      <c r="V209" s="101"/>
      <c r="W209" s="101"/>
      <c r="X209" s="101"/>
      <c r="Y209" s="101"/>
      <c r="Z209" s="101"/>
      <c r="AA209" s="101"/>
      <c r="AB209" s="101"/>
      <c r="AC209" s="101"/>
      <c r="AD209" s="101"/>
      <c r="AE209" s="101"/>
    </row>
    <row r="210" spans="18:31" s="35" customFormat="1" ht="15" hidden="1" customHeight="1" x14ac:dyDescent="0.2">
      <c r="R210" s="46"/>
      <c r="S210" s="41"/>
      <c r="T210" s="101"/>
      <c r="U210" s="101"/>
      <c r="V210" s="101"/>
      <c r="W210" s="101"/>
      <c r="X210" s="101"/>
      <c r="Y210" s="101"/>
      <c r="Z210" s="101"/>
      <c r="AA210" s="101"/>
      <c r="AB210" s="101"/>
      <c r="AC210" s="101"/>
      <c r="AD210" s="101"/>
      <c r="AE210" s="101"/>
    </row>
    <row r="211" spans="18:31" s="35" customFormat="1" ht="15" hidden="1" customHeight="1" x14ac:dyDescent="0.2">
      <c r="R211" s="46"/>
      <c r="S211" s="41"/>
      <c r="T211" s="101"/>
      <c r="U211" s="101"/>
      <c r="V211" s="101"/>
      <c r="W211" s="101"/>
      <c r="X211" s="101"/>
      <c r="Y211" s="101"/>
      <c r="Z211" s="101"/>
      <c r="AA211" s="101"/>
      <c r="AB211" s="101"/>
      <c r="AC211" s="101"/>
      <c r="AD211" s="101"/>
      <c r="AE211" s="101"/>
    </row>
    <row r="212" spans="18:31" s="35" customFormat="1" ht="15" hidden="1" customHeight="1" x14ac:dyDescent="0.2">
      <c r="R212" s="46"/>
      <c r="S212" s="41"/>
      <c r="T212" s="101"/>
      <c r="U212" s="101"/>
      <c r="V212" s="101"/>
      <c r="W212" s="101"/>
      <c r="X212" s="101"/>
      <c r="Y212" s="101"/>
      <c r="Z212" s="101"/>
      <c r="AA212" s="101"/>
      <c r="AB212" s="101"/>
      <c r="AC212" s="101"/>
      <c r="AD212" s="101"/>
      <c r="AE212" s="101"/>
    </row>
    <row r="213" spans="18:31" s="35" customFormat="1" ht="15" hidden="1" customHeight="1" x14ac:dyDescent="0.2">
      <c r="R213" s="46"/>
      <c r="S213" s="41"/>
      <c r="T213" s="101"/>
      <c r="U213" s="101"/>
      <c r="V213" s="101"/>
      <c r="W213" s="101"/>
      <c r="X213" s="101"/>
      <c r="Y213" s="101"/>
      <c r="Z213" s="101"/>
      <c r="AA213" s="101"/>
      <c r="AB213" s="101"/>
      <c r="AC213" s="101"/>
      <c r="AD213" s="101"/>
      <c r="AE213" s="101"/>
    </row>
    <row r="214" spans="18:31" s="35" customFormat="1" ht="15" hidden="1" customHeight="1" x14ac:dyDescent="0.2">
      <c r="R214" s="46"/>
      <c r="S214" s="41"/>
      <c r="T214" s="101"/>
      <c r="U214" s="101"/>
      <c r="V214" s="101"/>
      <c r="W214" s="101"/>
      <c r="X214" s="101"/>
      <c r="Y214" s="101"/>
      <c r="Z214" s="101"/>
      <c r="AA214" s="101"/>
      <c r="AB214" s="101"/>
      <c r="AC214" s="101"/>
      <c r="AD214" s="101"/>
      <c r="AE214" s="101"/>
    </row>
    <row r="215" spans="18:31" s="35" customFormat="1" ht="15" hidden="1" customHeight="1" x14ac:dyDescent="0.2">
      <c r="R215" s="46"/>
      <c r="S215" s="41"/>
      <c r="T215" s="101"/>
      <c r="U215" s="101"/>
      <c r="V215" s="101"/>
      <c r="W215" s="101"/>
      <c r="X215" s="101"/>
      <c r="Y215" s="101"/>
      <c r="Z215" s="101"/>
      <c r="AA215" s="101"/>
      <c r="AB215" s="101"/>
      <c r="AC215" s="101"/>
      <c r="AD215" s="101"/>
      <c r="AE215" s="101"/>
    </row>
    <row r="216" spans="18:31" s="35" customFormat="1" ht="15" hidden="1" customHeight="1" x14ac:dyDescent="0.2">
      <c r="R216" s="46"/>
      <c r="S216" s="41"/>
      <c r="T216" s="101"/>
      <c r="U216" s="101"/>
      <c r="V216" s="101"/>
      <c r="W216" s="101"/>
      <c r="X216" s="101"/>
      <c r="Y216" s="101"/>
      <c r="Z216" s="101"/>
      <c r="AA216" s="101"/>
      <c r="AB216" s="101"/>
      <c r="AC216" s="101"/>
      <c r="AD216" s="101"/>
      <c r="AE216" s="101"/>
    </row>
    <row r="217" spans="18:31" s="35" customFormat="1" ht="15" hidden="1" customHeight="1" x14ac:dyDescent="0.2">
      <c r="R217" s="46"/>
      <c r="S217" s="41"/>
      <c r="T217" s="101"/>
      <c r="U217" s="101"/>
      <c r="V217" s="101"/>
      <c r="W217" s="101"/>
      <c r="X217" s="101"/>
      <c r="Y217" s="101"/>
      <c r="Z217" s="101"/>
      <c r="AA217" s="101"/>
      <c r="AB217" s="101"/>
      <c r="AC217" s="101"/>
      <c r="AD217" s="101"/>
      <c r="AE217" s="101"/>
    </row>
    <row r="218" spans="18:31" s="35" customFormat="1" ht="15" hidden="1" customHeight="1" x14ac:dyDescent="0.2">
      <c r="R218" s="46"/>
      <c r="S218" s="41"/>
      <c r="T218" s="101"/>
      <c r="U218" s="101"/>
      <c r="V218" s="101"/>
      <c r="W218" s="101"/>
      <c r="X218" s="101"/>
      <c r="Y218" s="101"/>
      <c r="Z218" s="101"/>
      <c r="AA218" s="101"/>
      <c r="AB218" s="101"/>
      <c r="AC218" s="101"/>
      <c r="AD218" s="101"/>
      <c r="AE218" s="101"/>
    </row>
    <row r="219" spans="18:31" s="35" customFormat="1" ht="15" hidden="1" customHeight="1" x14ac:dyDescent="0.2">
      <c r="R219" s="46"/>
      <c r="S219" s="41"/>
      <c r="T219" s="101"/>
      <c r="U219" s="101"/>
      <c r="V219" s="101"/>
      <c r="W219" s="101"/>
      <c r="X219" s="101"/>
      <c r="Y219" s="101"/>
      <c r="Z219" s="101"/>
      <c r="AA219" s="101"/>
      <c r="AB219" s="101"/>
      <c r="AC219" s="101"/>
      <c r="AD219" s="101"/>
      <c r="AE219" s="101"/>
    </row>
    <row r="220" spans="18:31" s="35" customFormat="1" ht="15" hidden="1" customHeight="1" x14ac:dyDescent="0.2">
      <c r="R220" s="46"/>
      <c r="S220" s="41"/>
      <c r="T220" s="101"/>
      <c r="U220" s="101"/>
      <c r="V220" s="101"/>
      <c r="W220" s="101"/>
      <c r="X220" s="101"/>
      <c r="Y220" s="101"/>
      <c r="Z220" s="101"/>
      <c r="AA220" s="101"/>
      <c r="AB220" s="101"/>
      <c r="AC220" s="101"/>
      <c r="AD220" s="101"/>
      <c r="AE220" s="101"/>
    </row>
    <row r="221" spans="18:31" s="35" customFormat="1" ht="15" hidden="1" customHeight="1" x14ac:dyDescent="0.2">
      <c r="R221" s="46"/>
      <c r="S221" s="41"/>
      <c r="T221" s="101"/>
      <c r="U221" s="101"/>
      <c r="V221" s="101"/>
      <c r="W221" s="101"/>
      <c r="X221" s="101"/>
      <c r="Y221" s="101"/>
      <c r="Z221" s="101"/>
      <c r="AA221" s="101"/>
      <c r="AB221" s="101"/>
      <c r="AC221" s="101"/>
      <c r="AD221" s="101"/>
      <c r="AE221" s="101"/>
    </row>
    <row r="222" spans="18:31" s="35" customFormat="1" ht="15" hidden="1" customHeight="1" x14ac:dyDescent="0.2">
      <c r="R222" s="46"/>
      <c r="S222" s="41"/>
      <c r="T222" s="101"/>
      <c r="U222" s="101"/>
      <c r="V222" s="101"/>
      <c r="W222" s="101"/>
      <c r="X222" s="101"/>
      <c r="Y222" s="101"/>
      <c r="Z222" s="101"/>
      <c r="AA222" s="101"/>
      <c r="AB222" s="101"/>
      <c r="AC222" s="101"/>
      <c r="AD222" s="101"/>
      <c r="AE222" s="101"/>
    </row>
    <row r="223" spans="18:31" s="35" customFormat="1" ht="15" hidden="1" customHeight="1" x14ac:dyDescent="0.2">
      <c r="R223" s="46"/>
      <c r="S223" s="41"/>
      <c r="T223" s="101"/>
      <c r="U223" s="101"/>
      <c r="V223" s="101"/>
      <c r="W223" s="101"/>
      <c r="X223" s="101"/>
      <c r="Y223" s="101"/>
      <c r="Z223" s="101"/>
      <c r="AA223" s="101"/>
      <c r="AB223" s="101"/>
      <c r="AC223" s="101"/>
      <c r="AD223" s="101"/>
      <c r="AE223" s="101"/>
    </row>
    <row r="224" spans="18:31" s="35" customFormat="1" ht="15" hidden="1" customHeight="1" x14ac:dyDescent="0.2">
      <c r="R224" s="46"/>
      <c r="S224" s="41"/>
      <c r="T224" s="101"/>
      <c r="U224" s="101"/>
      <c r="V224" s="101"/>
      <c r="W224" s="101"/>
      <c r="X224" s="101"/>
      <c r="Y224" s="101"/>
      <c r="Z224" s="101"/>
      <c r="AA224" s="101"/>
      <c r="AB224" s="101"/>
      <c r="AC224" s="101"/>
      <c r="AD224" s="101"/>
      <c r="AE224" s="101"/>
    </row>
    <row r="225" spans="18:31" s="35" customFormat="1" ht="15" hidden="1" customHeight="1" x14ac:dyDescent="0.2">
      <c r="R225" s="46"/>
      <c r="S225" s="41"/>
      <c r="T225" s="101"/>
      <c r="U225" s="101"/>
      <c r="V225" s="101"/>
      <c r="W225" s="101"/>
      <c r="X225" s="101"/>
      <c r="Y225" s="101"/>
      <c r="Z225" s="101"/>
      <c r="AA225" s="101"/>
      <c r="AB225" s="101"/>
      <c r="AC225" s="101"/>
      <c r="AD225" s="101"/>
      <c r="AE225" s="101"/>
    </row>
    <row r="226" spans="18:31" s="35" customFormat="1" ht="15" hidden="1" customHeight="1" x14ac:dyDescent="0.2">
      <c r="R226" s="46"/>
      <c r="S226" s="41"/>
      <c r="T226" s="101"/>
      <c r="U226" s="101"/>
      <c r="V226" s="101"/>
      <c r="W226" s="101"/>
      <c r="X226" s="101"/>
      <c r="Y226" s="101"/>
      <c r="Z226" s="101"/>
      <c r="AA226" s="101"/>
      <c r="AB226" s="101"/>
      <c r="AC226" s="101"/>
      <c r="AD226" s="101"/>
      <c r="AE226" s="101"/>
    </row>
    <row r="227" spans="18:31" s="35" customFormat="1" ht="15" hidden="1" customHeight="1" x14ac:dyDescent="0.2">
      <c r="R227" s="46"/>
      <c r="S227" s="41"/>
      <c r="T227" s="101"/>
      <c r="U227" s="101"/>
      <c r="V227" s="101"/>
      <c r="W227" s="101"/>
      <c r="X227" s="101"/>
      <c r="Y227" s="101"/>
      <c r="Z227" s="101"/>
      <c r="AA227" s="101"/>
      <c r="AB227" s="101"/>
      <c r="AC227" s="101"/>
      <c r="AD227" s="101"/>
      <c r="AE227" s="101"/>
    </row>
    <row r="228" spans="18:31" s="35" customFormat="1" ht="15" hidden="1" customHeight="1" x14ac:dyDescent="0.2">
      <c r="R228" s="46"/>
      <c r="S228" s="41"/>
      <c r="T228" s="101"/>
      <c r="U228" s="101"/>
      <c r="V228" s="101"/>
      <c r="W228" s="101"/>
      <c r="X228" s="101"/>
      <c r="Y228" s="101"/>
      <c r="Z228" s="101"/>
      <c r="AA228" s="101"/>
      <c r="AB228" s="101"/>
      <c r="AC228" s="101"/>
      <c r="AD228" s="101"/>
      <c r="AE228" s="101"/>
    </row>
    <row r="229" spans="18:31" s="35" customFormat="1" ht="15" hidden="1" customHeight="1" x14ac:dyDescent="0.2">
      <c r="R229" s="46"/>
      <c r="S229" s="41"/>
      <c r="T229" s="101"/>
      <c r="U229" s="101"/>
      <c r="V229" s="101"/>
      <c r="W229" s="101"/>
      <c r="X229" s="101"/>
      <c r="Y229" s="101"/>
      <c r="Z229" s="101"/>
      <c r="AA229" s="101"/>
      <c r="AB229" s="101"/>
      <c r="AC229" s="101"/>
      <c r="AD229" s="101"/>
      <c r="AE229" s="101"/>
    </row>
    <row r="230" spans="18:31" s="35" customFormat="1" ht="15" hidden="1" customHeight="1" x14ac:dyDescent="0.2">
      <c r="R230" s="46"/>
      <c r="S230" s="41"/>
      <c r="T230" s="101"/>
      <c r="U230" s="101"/>
      <c r="V230" s="101"/>
      <c r="W230" s="101"/>
      <c r="X230" s="101"/>
      <c r="Y230" s="101"/>
      <c r="Z230" s="101"/>
      <c r="AA230" s="101"/>
      <c r="AB230" s="101"/>
      <c r="AC230" s="101"/>
      <c r="AD230" s="101"/>
      <c r="AE230" s="101"/>
    </row>
    <row r="231" spans="18:31" s="35" customFormat="1" ht="15" hidden="1" customHeight="1" x14ac:dyDescent="0.2">
      <c r="R231" s="46"/>
      <c r="S231" s="41"/>
      <c r="T231" s="101"/>
      <c r="U231" s="101"/>
      <c r="V231" s="101"/>
      <c r="W231" s="101"/>
      <c r="X231" s="101"/>
      <c r="Y231" s="101"/>
      <c r="Z231" s="101"/>
      <c r="AA231" s="101"/>
      <c r="AB231" s="101"/>
      <c r="AC231" s="101"/>
      <c r="AD231" s="101"/>
      <c r="AE231" s="101"/>
    </row>
    <row r="232" spans="18:31" s="35" customFormat="1" ht="15" hidden="1" customHeight="1" x14ac:dyDescent="0.2">
      <c r="R232" s="46"/>
      <c r="S232" s="41"/>
      <c r="T232" s="101"/>
      <c r="U232" s="101"/>
      <c r="V232" s="101"/>
      <c r="W232" s="101"/>
      <c r="X232" s="101"/>
      <c r="Y232" s="101"/>
      <c r="Z232" s="101"/>
      <c r="AA232" s="101"/>
      <c r="AB232" s="101"/>
      <c r="AC232" s="101"/>
      <c r="AD232" s="101"/>
      <c r="AE232" s="101"/>
    </row>
    <row r="233" spans="18:31" s="35" customFormat="1" ht="15" hidden="1" customHeight="1" x14ac:dyDescent="0.2">
      <c r="R233" s="46"/>
      <c r="S233" s="41"/>
      <c r="T233" s="101"/>
      <c r="U233" s="101"/>
      <c r="V233" s="101"/>
      <c r="W233" s="101"/>
      <c r="X233" s="101"/>
      <c r="Y233" s="101"/>
      <c r="Z233" s="101"/>
      <c r="AA233" s="101"/>
      <c r="AB233" s="101"/>
      <c r="AC233" s="101"/>
      <c r="AD233" s="101"/>
      <c r="AE233" s="101"/>
    </row>
    <row r="234" spans="18:31" s="35" customFormat="1" ht="15" hidden="1" customHeight="1" x14ac:dyDescent="0.2">
      <c r="R234" s="46"/>
      <c r="S234" s="41"/>
      <c r="T234" s="101"/>
      <c r="U234" s="101"/>
      <c r="V234" s="101"/>
      <c r="W234" s="101"/>
      <c r="X234" s="101"/>
      <c r="Y234" s="101"/>
      <c r="Z234" s="101"/>
      <c r="AA234" s="101"/>
      <c r="AB234" s="101"/>
      <c r="AC234" s="101"/>
      <c r="AD234" s="101"/>
      <c r="AE234" s="101"/>
    </row>
    <row r="235" spans="18:31" s="35" customFormat="1" ht="15" hidden="1" customHeight="1" x14ac:dyDescent="0.2">
      <c r="R235" s="46"/>
      <c r="S235" s="41"/>
      <c r="T235" s="101"/>
      <c r="U235" s="101"/>
      <c r="V235" s="101"/>
      <c r="W235" s="101"/>
      <c r="X235" s="101"/>
      <c r="Y235" s="101"/>
      <c r="Z235" s="101"/>
      <c r="AA235" s="101"/>
      <c r="AB235" s="101"/>
      <c r="AC235" s="101"/>
      <c r="AD235" s="101"/>
      <c r="AE235" s="101"/>
    </row>
    <row r="236" spans="18:31" s="35" customFormat="1" ht="15" hidden="1" customHeight="1" x14ac:dyDescent="0.2">
      <c r="R236" s="46"/>
      <c r="S236" s="41"/>
      <c r="T236" s="101"/>
      <c r="U236" s="101"/>
      <c r="V236" s="101"/>
      <c r="W236" s="101"/>
      <c r="X236" s="101"/>
      <c r="Y236" s="101"/>
      <c r="Z236" s="101"/>
      <c r="AA236" s="101"/>
      <c r="AB236" s="101"/>
      <c r="AC236" s="101"/>
      <c r="AD236" s="101"/>
      <c r="AE236" s="101"/>
    </row>
    <row r="237" spans="18:31" s="35" customFormat="1" ht="15" hidden="1" customHeight="1" x14ac:dyDescent="0.2">
      <c r="R237" s="46"/>
      <c r="S237" s="41"/>
      <c r="T237" s="101"/>
      <c r="U237" s="101"/>
      <c r="V237" s="101"/>
      <c r="W237" s="101"/>
      <c r="X237" s="101"/>
      <c r="Y237" s="101"/>
      <c r="Z237" s="101"/>
      <c r="AA237" s="101"/>
      <c r="AB237" s="101"/>
      <c r="AC237" s="101"/>
      <c r="AD237" s="101"/>
      <c r="AE237" s="101"/>
    </row>
    <row r="238" spans="18:31" s="35" customFormat="1" ht="15" hidden="1" customHeight="1" x14ac:dyDescent="0.2">
      <c r="R238" s="46"/>
      <c r="S238" s="41"/>
      <c r="T238" s="101"/>
      <c r="U238" s="101"/>
      <c r="V238" s="101"/>
      <c r="W238" s="101"/>
      <c r="X238" s="101"/>
      <c r="Y238" s="101"/>
      <c r="Z238" s="101"/>
      <c r="AA238" s="101"/>
      <c r="AB238" s="101"/>
      <c r="AC238" s="101"/>
      <c r="AD238" s="101"/>
      <c r="AE238" s="101"/>
    </row>
    <row r="239" spans="18:31" s="35" customFormat="1" ht="15" hidden="1" customHeight="1" x14ac:dyDescent="0.2">
      <c r="R239" s="46"/>
      <c r="S239" s="41"/>
      <c r="T239" s="101"/>
      <c r="U239" s="101"/>
      <c r="V239" s="101"/>
      <c r="W239" s="101"/>
      <c r="X239" s="101"/>
      <c r="Y239" s="101"/>
      <c r="Z239" s="101"/>
      <c r="AA239" s="101"/>
      <c r="AB239" s="101"/>
      <c r="AC239" s="101"/>
      <c r="AD239" s="101"/>
      <c r="AE239" s="101"/>
    </row>
    <row r="240" spans="18:31" s="35" customFormat="1" ht="15" hidden="1" customHeight="1" x14ac:dyDescent="0.2">
      <c r="R240" s="46"/>
      <c r="S240" s="41"/>
      <c r="T240" s="101"/>
      <c r="U240" s="101"/>
      <c r="V240" s="101"/>
      <c r="W240" s="101"/>
      <c r="X240" s="101"/>
      <c r="Y240" s="101"/>
      <c r="Z240" s="101"/>
      <c r="AA240" s="101"/>
      <c r="AB240" s="101"/>
      <c r="AC240" s="101"/>
      <c r="AD240" s="101"/>
      <c r="AE240" s="101"/>
    </row>
    <row r="241" spans="18:31" s="35" customFormat="1" ht="15" hidden="1" customHeight="1" x14ac:dyDescent="0.2">
      <c r="R241" s="46"/>
      <c r="S241" s="41"/>
      <c r="T241" s="101"/>
      <c r="U241" s="101"/>
      <c r="V241" s="101"/>
      <c r="W241" s="101"/>
      <c r="X241" s="101"/>
      <c r="Y241" s="101"/>
      <c r="Z241" s="101"/>
      <c r="AA241" s="101"/>
      <c r="AB241" s="101"/>
      <c r="AC241" s="101"/>
      <c r="AD241" s="101"/>
      <c r="AE241" s="101"/>
    </row>
    <row r="242" spans="18:31" s="35" customFormat="1" ht="15" hidden="1" customHeight="1" x14ac:dyDescent="0.2">
      <c r="R242" s="46"/>
      <c r="S242" s="41"/>
      <c r="T242" s="101"/>
      <c r="U242" s="101"/>
      <c r="V242" s="101"/>
      <c r="W242" s="101"/>
      <c r="X242" s="101"/>
      <c r="Y242" s="101"/>
      <c r="Z242" s="101"/>
      <c r="AA242" s="101"/>
      <c r="AB242" s="101"/>
      <c r="AC242" s="101"/>
      <c r="AD242" s="101"/>
      <c r="AE242" s="101"/>
    </row>
    <row r="243" spans="18:31" s="35" customFormat="1" ht="15" hidden="1" customHeight="1" x14ac:dyDescent="0.2">
      <c r="R243" s="46"/>
      <c r="S243" s="41"/>
      <c r="T243" s="101"/>
      <c r="U243" s="101"/>
      <c r="V243" s="101"/>
      <c r="W243" s="101"/>
      <c r="X243" s="101"/>
      <c r="Y243" s="101"/>
      <c r="Z243" s="101"/>
      <c r="AA243" s="101"/>
      <c r="AB243" s="101"/>
      <c r="AC243" s="101"/>
      <c r="AD243" s="101"/>
      <c r="AE243" s="101"/>
    </row>
    <row r="244" spans="18:31" s="35" customFormat="1" ht="15" hidden="1" customHeight="1" x14ac:dyDescent="0.2">
      <c r="R244" s="46"/>
      <c r="S244" s="41"/>
      <c r="T244" s="101"/>
      <c r="U244" s="101"/>
      <c r="V244" s="101"/>
      <c r="W244" s="101"/>
      <c r="X244" s="101"/>
      <c r="Y244" s="101"/>
      <c r="Z244" s="101"/>
      <c r="AA244" s="101"/>
      <c r="AB244" s="101"/>
      <c r="AC244" s="101"/>
      <c r="AD244" s="101"/>
      <c r="AE244" s="101"/>
    </row>
    <row r="245" spans="18:31" s="35" customFormat="1" ht="15" hidden="1" customHeight="1" x14ac:dyDescent="0.2">
      <c r="R245" s="46"/>
      <c r="S245" s="41"/>
      <c r="T245" s="101"/>
      <c r="U245" s="101"/>
      <c r="V245" s="101"/>
      <c r="W245" s="101"/>
      <c r="X245" s="101"/>
      <c r="Y245" s="101"/>
      <c r="Z245" s="101"/>
      <c r="AA245" s="101"/>
      <c r="AB245" s="101"/>
      <c r="AC245" s="101"/>
      <c r="AD245" s="101"/>
      <c r="AE245" s="101"/>
    </row>
    <row r="246" spans="18:31" s="35" customFormat="1" ht="14.25" hidden="1" customHeight="1" x14ac:dyDescent="0.2"/>
    <row r="247" spans="18:31" s="35" customFormat="1" ht="14.25" hidden="1" customHeight="1" x14ac:dyDescent="0.2"/>
    <row r="248" spans="18:31" s="35" customFormat="1" ht="14.25" hidden="1" customHeight="1" x14ac:dyDescent="0.2"/>
    <row r="249" spans="18:31" s="35" customFormat="1" ht="14.25" hidden="1" customHeight="1" x14ac:dyDescent="0.2"/>
    <row r="250" spans="18:31" s="35" customFormat="1" ht="14.25" hidden="1" customHeight="1" x14ac:dyDescent="0.2"/>
    <row r="251" spans="18:31" s="35" customFormat="1" ht="14.25" hidden="1" customHeight="1" x14ac:dyDescent="0.2"/>
    <row r="252" spans="18:31" s="35" customFormat="1" ht="14.25" hidden="1" customHeight="1" x14ac:dyDescent="0.2"/>
    <row r="253" spans="18:31" s="35" customFormat="1" ht="14.25" hidden="1" customHeight="1" x14ac:dyDescent="0.2"/>
    <row r="254" spans="18:31" s="35" customFormat="1" ht="14.25" hidden="1" customHeight="1" x14ac:dyDescent="0.2"/>
    <row r="255" spans="18:31" s="35" customFormat="1" ht="14.25" hidden="1" customHeight="1" x14ac:dyDescent="0.2"/>
    <row r="256" spans="18:31" s="35" customFormat="1" ht="14.25" hidden="1" customHeight="1" x14ac:dyDescent="0.2"/>
    <row r="257" s="35" customFormat="1" ht="14.25" hidden="1" customHeight="1" x14ac:dyDescent="0.2"/>
    <row r="258" s="35" customFormat="1" ht="14.25" hidden="1" customHeight="1" x14ac:dyDescent="0.2"/>
    <row r="259" s="35" customFormat="1" ht="14.25" hidden="1" customHeight="1" x14ac:dyDescent="0.2"/>
    <row r="260" s="35" customFormat="1" ht="14.25" hidden="1" customHeight="1" x14ac:dyDescent="0.2"/>
    <row r="261" s="35" customFormat="1" ht="14.25" hidden="1" customHeight="1" x14ac:dyDescent="0.2"/>
    <row r="262" s="35" customFormat="1" ht="14.25" hidden="1" customHeight="1" x14ac:dyDescent="0.2"/>
    <row r="263" s="35" customFormat="1" ht="14.25" hidden="1" customHeight="1" x14ac:dyDescent="0.2"/>
    <row r="264" s="35" customFormat="1" ht="14.25" hidden="1" customHeight="1" x14ac:dyDescent="0.2"/>
    <row r="265" s="35" customFormat="1" ht="14.25" hidden="1" customHeight="1" x14ac:dyDescent="0.2"/>
    <row r="266" s="35" customFormat="1" ht="14.25" hidden="1" customHeight="1" x14ac:dyDescent="0.2"/>
    <row r="267" s="35" customFormat="1" ht="14.25" hidden="1" customHeight="1" x14ac:dyDescent="0.2"/>
    <row r="268" s="35" customFormat="1" ht="14.25" hidden="1" customHeight="1" x14ac:dyDescent="0.2"/>
    <row r="269" s="35" customFormat="1" ht="14.25" hidden="1" customHeight="1" x14ac:dyDescent="0.2"/>
    <row r="270" s="35" customFormat="1" ht="14.25" hidden="1" customHeight="1" x14ac:dyDescent="0.2"/>
    <row r="271" s="35" customFormat="1" ht="14.25" hidden="1" customHeight="1" x14ac:dyDescent="0.2"/>
    <row r="272" s="35" customFormat="1" ht="14.25" hidden="1" customHeight="1" x14ac:dyDescent="0.2"/>
    <row r="273" s="35" customFormat="1" ht="14.25" hidden="1" customHeight="1" x14ac:dyDescent="0.2"/>
    <row r="274" s="97" customFormat="1" ht="14.25" hidden="1" customHeight="1" x14ac:dyDescent="0.2"/>
    <row r="275" s="97" customFormat="1" ht="14.25" hidden="1" customHeight="1" x14ac:dyDescent="0.2"/>
  </sheetData>
  <sheetProtection password="DFDE" sheet="1" objects="1" scenarios="1" selectLockedCells="1"/>
  <dataValidations count="3">
    <dataValidation type="list" allowBlank="1" showInputMessage="1" showErrorMessage="1" sqref="M6">
      <formula1>$T$120:$T$131</formula1>
    </dataValidation>
    <dataValidation type="list" allowBlank="1" showInputMessage="1" showErrorMessage="1" sqref="F6">
      <formula1>$R$119:$R$120</formula1>
    </dataValidation>
    <dataValidation type="list" allowBlank="1" showInputMessage="1" showErrorMessage="1" sqref="U65 D5 U139 U199">
      <formula1>$U$119:$U$120</formula1>
    </dataValidation>
  </dataValidation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E275"/>
  <sheetViews>
    <sheetView workbookViewId="0">
      <selection activeCell="L18" sqref="L18"/>
    </sheetView>
  </sheetViews>
  <sheetFormatPr defaultRowHeight="14.25" x14ac:dyDescent="0.2"/>
  <cols>
    <col min="1" max="1" width="15" style="4" customWidth="1"/>
    <col min="2" max="3" width="12.5703125" style="4" customWidth="1"/>
    <col min="4" max="4" width="11.7109375" style="4" bestFit="1" customWidth="1"/>
    <col min="5" max="5" width="8.140625" style="4" customWidth="1"/>
    <col min="6" max="6" width="12.85546875" style="4" customWidth="1"/>
    <col min="7" max="8" width="10.42578125" style="4" bestFit="1" customWidth="1"/>
    <col min="9" max="9" width="15.28515625" style="4" customWidth="1"/>
    <col min="10" max="10" width="10.85546875" style="4" customWidth="1"/>
    <col min="11" max="14" width="10.42578125" style="4" bestFit="1" customWidth="1"/>
    <col min="15" max="15" width="18.42578125" style="4" customWidth="1"/>
    <col min="16" max="16" width="9.140625" style="4"/>
    <col min="17" max="17" width="9.28515625" style="4" bestFit="1" customWidth="1"/>
    <col min="18" max="18" width="9" style="4" bestFit="1" customWidth="1"/>
    <col min="19" max="31" width="12.140625" style="4" bestFit="1" customWidth="1"/>
    <col min="32" max="16384" width="9.140625" style="4"/>
  </cols>
  <sheetData>
    <row r="1" spans="1:17" ht="15" customHeight="1" x14ac:dyDescent="0.2">
      <c r="A1" s="288"/>
      <c r="B1" s="289"/>
      <c r="C1" s="289"/>
      <c r="D1" s="289"/>
      <c r="E1" s="289"/>
      <c r="F1" s="289"/>
      <c r="G1" s="289"/>
      <c r="H1" s="289"/>
      <c r="I1" s="289"/>
      <c r="J1" s="289"/>
      <c r="K1" s="289"/>
      <c r="L1" s="289"/>
      <c r="M1" s="289"/>
      <c r="N1" s="290"/>
    </row>
    <row r="2" spans="1:17" ht="14.25" customHeight="1" x14ac:dyDescent="0.2">
      <c r="A2" s="291"/>
      <c r="B2" s="292"/>
      <c r="C2" s="292"/>
      <c r="D2" s="292"/>
      <c r="E2" s="292"/>
      <c r="F2" s="292"/>
      <c r="G2" s="292"/>
      <c r="H2" s="292"/>
      <c r="I2" s="292"/>
      <c r="J2" s="292"/>
      <c r="K2" s="292"/>
      <c r="L2" s="292"/>
      <c r="M2" s="292"/>
      <c r="N2" s="293"/>
    </row>
    <row r="3" spans="1:17" ht="14.25" customHeight="1" x14ac:dyDescent="0.2">
      <c r="A3" s="294"/>
      <c r="B3" s="295"/>
      <c r="C3" s="295"/>
      <c r="D3" s="295"/>
      <c r="E3" s="295"/>
      <c r="F3" s="295"/>
      <c r="G3" s="295"/>
      <c r="H3" s="295"/>
      <c r="I3" s="295"/>
      <c r="J3" s="295"/>
      <c r="K3" s="295"/>
      <c r="L3" s="295"/>
      <c r="M3" s="295"/>
      <c r="N3" s="296"/>
    </row>
    <row r="4" spans="1:17" ht="15" customHeight="1" thickBot="1" x14ac:dyDescent="0.25">
      <c r="A4" s="297"/>
      <c r="B4" s="298"/>
      <c r="C4" s="298"/>
      <c r="D4" s="298"/>
      <c r="E4" s="298"/>
      <c r="F4" s="298"/>
      <c r="G4" s="298"/>
      <c r="H4" s="298"/>
      <c r="I4" s="298"/>
      <c r="J4" s="298"/>
      <c r="K4" s="298"/>
      <c r="L4" s="298"/>
      <c r="M4" s="298"/>
      <c r="N4" s="299"/>
    </row>
    <row r="5" spans="1:17" ht="36" customHeight="1" thickBot="1" x14ac:dyDescent="0.25">
      <c r="A5" s="311"/>
      <c r="B5" s="312"/>
      <c r="C5" s="313"/>
      <c r="D5" s="83"/>
      <c r="E5" s="287"/>
      <c r="F5" s="28"/>
      <c r="G5" s="300"/>
      <c r="H5" s="301"/>
      <c r="I5" s="314"/>
      <c r="J5" s="88"/>
      <c r="K5" s="29"/>
      <c r="L5" s="30"/>
      <c r="M5" s="31"/>
      <c r="N5" s="32"/>
    </row>
    <row r="6" spans="1:17" ht="36" customHeight="1" thickBot="1" x14ac:dyDescent="0.25">
      <c r="A6" s="311"/>
      <c r="B6" s="312"/>
      <c r="C6" s="312"/>
      <c r="D6" s="312"/>
      <c r="E6" s="313"/>
      <c r="F6" s="85"/>
      <c r="G6" s="300"/>
      <c r="H6" s="301"/>
      <c r="I6" s="314"/>
      <c r="J6" s="85"/>
      <c r="K6" s="315"/>
      <c r="L6" s="316"/>
      <c r="M6" s="87"/>
      <c r="N6" s="33"/>
    </row>
    <row r="7" spans="1:17" s="5" customFormat="1" ht="20.100000000000001" customHeight="1" x14ac:dyDescent="0.25">
      <c r="A7" s="20"/>
      <c r="B7" s="21"/>
      <c r="C7" s="22"/>
      <c r="D7" s="21"/>
      <c r="E7" s="21"/>
      <c r="F7" s="21"/>
      <c r="G7" s="21"/>
      <c r="H7" s="21"/>
      <c r="I7" s="21"/>
      <c r="J7" s="21"/>
      <c r="K7" s="6"/>
      <c r="L7" s="6"/>
      <c r="M7" s="6"/>
      <c r="N7" s="6"/>
    </row>
    <row r="8" spans="1:17" s="5" customFormat="1" ht="20.100000000000001" customHeight="1" x14ac:dyDescent="0.25">
      <c r="A8" s="20"/>
      <c r="B8" s="23"/>
      <c r="C8" s="24"/>
      <c r="D8" s="24"/>
      <c r="E8" s="24"/>
      <c r="F8" s="24"/>
      <c r="G8" s="24"/>
      <c r="H8" s="20"/>
      <c r="I8" s="20"/>
      <c r="J8" s="20"/>
    </row>
    <row r="9" spans="1:17" s="5" customFormat="1" ht="20.100000000000001" customHeight="1" x14ac:dyDescent="0.25">
      <c r="A9" s="8"/>
      <c r="B9" s="23"/>
      <c r="C9" s="25"/>
      <c r="D9" s="24"/>
      <c r="E9" s="24"/>
      <c r="F9" s="24"/>
      <c r="G9" s="20"/>
      <c r="H9" s="20"/>
      <c r="I9" s="20"/>
      <c r="J9" s="25"/>
      <c r="K9" s="7"/>
      <c r="L9" s="7"/>
      <c r="M9" s="7"/>
      <c r="N9" s="7"/>
    </row>
    <row r="10" spans="1:17" s="5" customFormat="1" ht="20.100000000000001" customHeight="1" x14ac:dyDescent="0.25">
      <c r="A10" s="26"/>
      <c r="B10" s="20"/>
      <c r="C10" s="25"/>
      <c r="D10" s="27"/>
      <c r="E10" s="10"/>
      <c r="F10" s="25"/>
      <c r="G10" s="27"/>
      <c r="H10" s="27"/>
      <c r="I10" s="27"/>
      <c r="J10" s="27"/>
      <c r="K10" s="9"/>
      <c r="L10" s="9"/>
      <c r="M10" s="9"/>
      <c r="N10" s="9"/>
    </row>
    <row r="11" spans="1:17" ht="32.25" customHeight="1" x14ac:dyDescent="0.25">
      <c r="A11" s="17"/>
      <c r="B11" s="18"/>
      <c r="C11" s="19"/>
      <c r="D11" s="19"/>
      <c r="E11" s="19"/>
      <c r="F11" s="19"/>
      <c r="G11" s="19"/>
      <c r="H11" s="19"/>
      <c r="I11" s="19"/>
      <c r="J11" s="19"/>
      <c r="K11" s="19"/>
      <c r="L11" s="19"/>
      <c r="M11" s="19"/>
      <c r="N11" s="19"/>
      <c r="O11" s="12"/>
    </row>
    <row r="12" spans="1:17" ht="15" hidden="1" customHeight="1" x14ac:dyDescent="0.2">
      <c r="A12" s="11"/>
      <c r="B12" s="11"/>
      <c r="C12" s="11"/>
      <c r="D12" s="11"/>
      <c r="E12" s="11"/>
      <c r="F12" s="11"/>
      <c r="G12" s="11"/>
      <c r="H12" s="11"/>
      <c r="I12" s="11"/>
      <c r="J12" s="11"/>
      <c r="K12" s="11"/>
      <c r="L12" s="11"/>
      <c r="M12" s="11"/>
      <c r="N12" s="11"/>
      <c r="O12" s="12"/>
    </row>
    <row r="13" spans="1:17" ht="15.75" x14ac:dyDescent="0.25">
      <c r="A13" s="14"/>
      <c r="B13" s="15"/>
      <c r="C13" s="16"/>
      <c r="D13" s="16"/>
      <c r="E13" s="16"/>
      <c r="F13" s="16"/>
      <c r="G13" s="16"/>
      <c r="H13" s="16"/>
      <c r="I13" s="16"/>
      <c r="J13" s="16"/>
      <c r="K13" s="16"/>
      <c r="L13" s="16"/>
      <c r="M13" s="16"/>
      <c r="N13" s="16"/>
      <c r="O13" s="1"/>
      <c r="Q13" s="13"/>
    </row>
    <row r="14" spans="1:17" ht="15.75" x14ac:dyDescent="0.25">
      <c r="A14" s="14"/>
      <c r="B14" s="15"/>
      <c r="C14" s="16"/>
      <c r="D14" s="16"/>
      <c r="E14" s="16"/>
      <c r="F14" s="16"/>
      <c r="G14" s="16"/>
      <c r="H14" s="16"/>
      <c r="I14" s="16"/>
      <c r="J14" s="16"/>
      <c r="K14" s="16"/>
      <c r="L14" s="16"/>
      <c r="M14" s="16"/>
      <c r="N14" s="16"/>
      <c r="O14" s="1"/>
    </row>
    <row r="15" spans="1:17" ht="15.75" x14ac:dyDescent="0.25">
      <c r="A15" s="14"/>
      <c r="B15" s="15"/>
      <c r="C15" s="16"/>
      <c r="D15" s="16"/>
      <c r="E15" s="16"/>
      <c r="F15" s="16"/>
      <c r="G15" s="16"/>
      <c r="H15" s="16"/>
      <c r="I15" s="16"/>
      <c r="J15" s="16"/>
      <c r="K15" s="16"/>
      <c r="L15" s="16"/>
      <c r="M15" s="16"/>
      <c r="N15" s="16"/>
      <c r="O15" s="1"/>
    </row>
    <row r="16" spans="1:17" ht="15.75" x14ac:dyDescent="0.25">
      <c r="A16" s="14"/>
      <c r="B16" s="15"/>
      <c r="C16" s="16"/>
      <c r="D16" s="16"/>
      <c r="E16" s="16"/>
      <c r="F16" s="16"/>
      <c r="G16" s="16"/>
      <c r="H16" s="16"/>
      <c r="I16" s="16"/>
      <c r="J16" s="16"/>
      <c r="K16" s="16"/>
      <c r="L16" s="16"/>
      <c r="M16" s="16"/>
      <c r="N16" s="16"/>
      <c r="O16" s="2"/>
    </row>
    <row r="17" spans="1:15" ht="15.75" x14ac:dyDescent="0.25">
      <c r="A17" s="14"/>
      <c r="B17" s="15"/>
      <c r="C17" s="16"/>
      <c r="D17" s="16"/>
      <c r="E17" s="16"/>
      <c r="F17" s="16"/>
      <c r="G17" s="16"/>
      <c r="H17" s="16"/>
      <c r="I17" s="16"/>
      <c r="J17" s="16"/>
      <c r="K17" s="16"/>
      <c r="L17" s="16"/>
      <c r="M17" s="16"/>
      <c r="N17" s="16"/>
      <c r="O17" s="2"/>
    </row>
    <row r="18" spans="1:15" ht="15.75" x14ac:dyDescent="0.25">
      <c r="A18" s="14"/>
      <c r="B18" s="15"/>
      <c r="C18" s="16"/>
      <c r="D18" s="16"/>
      <c r="E18" s="16"/>
      <c r="F18" s="16"/>
      <c r="G18" s="16"/>
      <c r="H18" s="16"/>
      <c r="I18" s="16"/>
      <c r="J18" s="16"/>
      <c r="K18" s="16"/>
      <c r="L18" s="16"/>
      <c r="M18" s="16"/>
      <c r="N18" s="16"/>
      <c r="O18" s="3"/>
    </row>
    <row r="19" spans="1:15" ht="15.75" x14ac:dyDescent="0.25">
      <c r="A19" s="14"/>
      <c r="B19" s="15"/>
      <c r="C19" s="16"/>
      <c r="D19" s="16"/>
      <c r="E19" s="16"/>
      <c r="F19" s="16"/>
      <c r="G19" s="16"/>
      <c r="H19" s="16"/>
      <c r="I19" s="16"/>
      <c r="J19" s="16"/>
      <c r="K19" s="16"/>
      <c r="L19" s="16"/>
      <c r="M19" s="16"/>
      <c r="N19" s="16"/>
      <c r="O19" s="2"/>
    </row>
    <row r="20" spans="1:15" ht="15.75" x14ac:dyDescent="0.25">
      <c r="A20" s="14"/>
      <c r="B20" s="15"/>
      <c r="C20" s="16"/>
      <c r="D20" s="16"/>
      <c r="E20" s="16"/>
      <c r="F20" s="16"/>
      <c r="G20" s="16"/>
      <c r="H20" s="16"/>
      <c r="I20" s="16"/>
      <c r="J20" s="16"/>
      <c r="K20" s="16"/>
      <c r="L20" s="16"/>
      <c r="M20" s="16"/>
      <c r="N20" s="16"/>
      <c r="O20" s="1"/>
    </row>
    <row r="21" spans="1:15" ht="15.75" x14ac:dyDescent="0.25">
      <c r="A21" s="14"/>
      <c r="B21" s="15"/>
      <c r="C21" s="16"/>
      <c r="D21" s="16"/>
      <c r="E21" s="16"/>
      <c r="F21" s="16"/>
      <c r="G21" s="16"/>
      <c r="H21" s="16"/>
      <c r="I21" s="16"/>
      <c r="J21" s="16"/>
      <c r="K21" s="16"/>
      <c r="L21" s="16"/>
      <c r="M21" s="16"/>
      <c r="N21" s="16"/>
      <c r="O21" s="1"/>
    </row>
    <row r="22" spans="1:15" ht="15.75" x14ac:dyDescent="0.25">
      <c r="A22" s="14"/>
      <c r="B22" s="15"/>
      <c r="C22" s="16"/>
      <c r="D22" s="16"/>
      <c r="E22" s="16"/>
      <c r="F22" s="16"/>
      <c r="G22" s="16"/>
      <c r="H22" s="16"/>
      <c r="I22" s="16"/>
      <c r="J22" s="16"/>
      <c r="K22" s="16"/>
      <c r="L22" s="16"/>
      <c r="M22" s="16"/>
      <c r="N22" s="16"/>
      <c r="O22" s="2"/>
    </row>
    <row r="23" spans="1:15" ht="15.75" x14ac:dyDescent="0.25">
      <c r="A23" s="14"/>
      <c r="B23" s="15"/>
      <c r="C23" s="16"/>
      <c r="D23" s="16"/>
      <c r="E23" s="16"/>
      <c r="F23" s="16"/>
      <c r="G23" s="16"/>
      <c r="H23" s="16"/>
      <c r="I23" s="16"/>
      <c r="J23" s="16"/>
      <c r="K23" s="16"/>
      <c r="L23" s="16"/>
      <c r="M23" s="16"/>
      <c r="N23" s="16"/>
      <c r="O23" s="1"/>
    </row>
    <row r="24" spans="1:15" ht="15.75" x14ac:dyDescent="0.25">
      <c r="A24" s="14"/>
      <c r="B24" s="15"/>
      <c r="C24" s="16"/>
      <c r="D24" s="16"/>
      <c r="E24" s="16"/>
      <c r="F24" s="16"/>
      <c r="G24" s="16"/>
      <c r="H24" s="16"/>
      <c r="I24" s="16"/>
      <c r="J24" s="16"/>
      <c r="K24" s="16"/>
      <c r="L24" s="16"/>
      <c r="M24" s="16"/>
      <c r="N24" s="16"/>
      <c r="O24" s="1"/>
    </row>
    <row r="25" spans="1:15" ht="15.75" x14ac:dyDescent="0.25">
      <c r="A25" s="14"/>
      <c r="B25" s="15"/>
      <c r="C25" s="16"/>
      <c r="D25" s="16"/>
      <c r="E25" s="16"/>
      <c r="F25" s="16"/>
      <c r="G25" s="16"/>
      <c r="H25" s="16"/>
      <c r="I25" s="16"/>
      <c r="J25" s="16"/>
      <c r="K25" s="16"/>
      <c r="L25" s="16"/>
      <c r="M25" s="16"/>
      <c r="N25" s="16"/>
      <c r="O25" s="2"/>
    </row>
    <row r="26" spans="1:15" ht="15.75" x14ac:dyDescent="0.25">
      <c r="A26" s="14"/>
      <c r="B26" s="15"/>
      <c r="C26" s="16"/>
      <c r="D26" s="16"/>
      <c r="E26" s="16"/>
      <c r="F26" s="16"/>
      <c r="G26" s="16"/>
      <c r="H26" s="16"/>
      <c r="I26" s="16"/>
      <c r="J26" s="16"/>
      <c r="K26" s="16"/>
      <c r="L26" s="16"/>
      <c r="M26" s="16"/>
      <c r="N26" s="16"/>
      <c r="O26" s="1"/>
    </row>
    <row r="27" spans="1:15" ht="15.75" x14ac:dyDescent="0.25">
      <c r="A27" s="14"/>
      <c r="B27" s="15"/>
      <c r="C27" s="16"/>
      <c r="D27" s="16"/>
      <c r="E27" s="16"/>
      <c r="F27" s="16"/>
      <c r="G27" s="16"/>
      <c r="H27" s="16"/>
      <c r="I27" s="16"/>
      <c r="J27" s="16"/>
      <c r="K27" s="16"/>
      <c r="L27" s="16"/>
      <c r="M27" s="16"/>
      <c r="N27" s="16"/>
      <c r="O27" s="1"/>
    </row>
    <row r="28" spans="1:15" ht="15.75" x14ac:dyDescent="0.25">
      <c r="A28" s="14"/>
      <c r="B28" s="15"/>
      <c r="C28" s="16"/>
      <c r="D28" s="16"/>
      <c r="E28" s="16"/>
      <c r="F28" s="16"/>
      <c r="G28" s="16"/>
      <c r="H28" s="16"/>
      <c r="I28" s="16"/>
      <c r="J28" s="16"/>
      <c r="K28" s="16"/>
      <c r="L28" s="16"/>
      <c r="M28" s="16"/>
      <c r="N28" s="16"/>
      <c r="O28" s="2"/>
    </row>
    <row r="29" spans="1:15" ht="15.75" x14ac:dyDescent="0.25">
      <c r="A29" s="14"/>
      <c r="B29" s="15"/>
      <c r="C29" s="16"/>
      <c r="D29" s="16"/>
      <c r="E29" s="16"/>
      <c r="F29" s="16"/>
      <c r="G29" s="16"/>
      <c r="H29" s="16"/>
      <c r="I29" s="16"/>
      <c r="J29" s="16"/>
      <c r="K29" s="16"/>
      <c r="L29" s="16"/>
      <c r="M29" s="16"/>
      <c r="N29" s="16"/>
      <c r="O29" s="1"/>
    </row>
    <row r="30" spans="1:15" ht="15.75" x14ac:dyDescent="0.25">
      <c r="A30" s="14"/>
      <c r="B30" s="15"/>
      <c r="C30" s="16"/>
      <c r="D30" s="16"/>
      <c r="E30" s="16"/>
      <c r="F30" s="16"/>
      <c r="G30" s="16"/>
      <c r="H30" s="16"/>
      <c r="I30" s="16"/>
      <c r="J30" s="16"/>
      <c r="K30" s="16"/>
      <c r="L30" s="16"/>
      <c r="M30" s="16"/>
      <c r="N30" s="16"/>
      <c r="O30" s="1"/>
    </row>
    <row r="31" spans="1:15" ht="15.75" x14ac:dyDescent="0.25">
      <c r="A31" s="14"/>
      <c r="B31" s="15"/>
      <c r="C31" s="16"/>
      <c r="D31" s="16"/>
      <c r="E31" s="16"/>
      <c r="F31" s="16"/>
      <c r="G31" s="16"/>
      <c r="H31" s="16"/>
      <c r="I31" s="16"/>
      <c r="J31" s="16"/>
      <c r="K31" s="16"/>
      <c r="L31" s="16"/>
      <c r="M31" s="16"/>
      <c r="N31" s="16"/>
      <c r="O31" s="1"/>
    </row>
    <row r="32" spans="1:15" ht="15.75" x14ac:dyDescent="0.25">
      <c r="A32" s="14"/>
      <c r="B32" s="15"/>
      <c r="C32" s="16"/>
      <c r="D32" s="16"/>
      <c r="E32" s="16"/>
      <c r="F32" s="16"/>
      <c r="G32" s="16"/>
      <c r="H32" s="16"/>
      <c r="I32" s="16"/>
      <c r="J32" s="16"/>
      <c r="K32" s="16"/>
      <c r="L32" s="16"/>
      <c r="M32" s="16"/>
      <c r="N32" s="16"/>
      <c r="O32" s="2"/>
    </row>
    <row r="33" spans="1:15" ht="15.75" x14ac:dyDescent="0.25">
      <c r="A33" s="14"/>
      <c r="B33" s="15"/>
      <c r="C33" s="16"/>
      <c r="D33" s="16"/>
      <c r="E33" s="16"/>
      <c r="F33" s="16"/>
      <c r="G33" s="16"/>
      <c r="H33" s="16"/>
      <c r="I33" s="16"/>
      <c r="J33" s="16"/>
      <c r="K33" s="16"/>
      <c r="L33" s="16"/>
      <c r="M33" s="16"/>
      <c r="N33" s="16"/>
      <c r="O33" s="2"/>
    </row>
    <row r="34" spans="1:15" ht="15.75" x14ac:dyDescent="0.25">
      <c r="A34" s="14"/>
      <c r="B34" s="15"/>
      <c r="C34" s="16"/>
      <c r="D34" s="16"/>
      <c r="E34" s="16"/>
      <c r="F34" s="16"/>
      <c r="G34" s="16"/>
      <c r="H34" s="16"/>
      <c r="I34" s="16"/>
      <c r="J34" s="16"/>
      <c r="K34" s="16"/>
      <c r="L34" s="16"/>
      <c r="M34" s="16"/>
      <c r="N34" s="16"/>
      <c r="O34" s="2"/>
    </row>
    <row r="35" spans="1:15" ht="15.75" x14ac:dyDescent="0.25">
      <c r="A35" s="14"/>
      <c r="B35" s="15"/>
      <c r="C35" s="16"/>
      <c r="D35" s="16"/>
      <c r="E35" s="16"/>
      <c r="F35" s="16"/>
      <c r="G35" s="16"/>
      <c r="H35" s="16"/>
      <c r="I35" s="16"/>
      <c r="J35" s="16"/>
      <c r="K35" s="16"/>
      <c r="L35" s="16"/>
      <c r="M35" s="16"/>
      <c r="N35" s="16"/>
      <c r="O35" s="1"/>
    </row>
    <row r="36" spans="1:15" ht="15.75" x14ac:dyDescent="0.25">
      <c r="A36" s="14"/>
      <c r="B36" s="15"/>
      <c r="C36" s="16"/>
      <c r="D36" s="16"/>
      <c r="E36" s="16"/>
      <c r="F36" s="16"/>
      <c r="G36" s="16"/>
      <c r="H36" s="16"/>
      <c r="I36" s="16"/>
      <c r="J36" s="16"/>
      <c r="K36" s="16"/>
      <c r="L36" s="16"/>
      <c r="M36" s="16"/>
      <c r="N36" s="16"/>
      <c r="O36" s="1"/>
    </row>
    <row r="37" spans="1:15" ht="15.75" x14ac:dyDescent="0.25">
      <c r="A37" s="14"/>
      <c r="B37" s="15"/>
      <c r="C37" s="16"/>
      <c r="D37" s="16"/>
      <c r="E37" s="16"/>
      <c r="F37" s="16"/>
      <c r="G37" s="16"/>
      <c r="H37" s="16"/>
      <c r="I37" s="16"/>
      <c r="J37" s="16"/>
      <c r="K37" s="16"/>
      <c r="L37" s="16"/>
      <c r="M37" s="16"/>
      <c r="N37" s="16"/>
      <c r="O37" s="1"/>
    </row>
    <row r="38" spans="1:15" ht="15.75" x14ac:dyDescent="0.25">
      <c r="A38" s="14"/>
      <c r="B38" s="15"/>
      <c r="C38" s="16"/>
      <c r="D38" s="16"/>
      <c r="E38" s="16"/>
      <c r="F38" s="16"/>
      <c r="G38" s="16"/>
      <c r="H38" s="16"/>
      <c r="I38" s="16"/>
      <c r="J38" s="16"/>
      <c r="K38" s="16"/>
      <c r="L38" s="16"/>
      <c r="M38" s="16"/>
      <c r="N38" s="16"/>
      <c r="O38" s="1"/>
    </row>
    <row r="39" spans="1:15" ht="15.75" x14ac:dyDescent="0.25">
      <c r="A39" s="14"/>
      <c r="B39" s="15"/>
      <c r="C39" s="16"/>
      <c r="D39" s="16"/>
      <c r="E39" s="16"/>
      <c r="F39" s="16"/>
      <c r="G39" s="16"/>
      <c r="H39" s="16"/>
      <c r="I39" s="16"/>
      <c r="J39" s="16"/>
      <c r="K39" s="16"/>
      <c r="L39" s="16"/>
      <c r="M39" s="16"/>
      <c r="N39" s="16"/>
      <c r="O39" s="1"/>
    </row>
    <row r="40" spans="1:15" ht="15.75" x14ac:dyDescent="0.25">
      <c r="A40" s="14"/>
      <c r="B40" s="15"/>
      <c r="C40" s="16"/>
      <c r="D40" s="16"/>
      <c r="E40" s="16"/>
      <c r="F40" s="16"/>
      <c r="G40" s="16"/>
      <c r="H40" s="16"/>
      <c r="I40" s="16"/>
      <c r="J40" s="16"/>
      <c r="K40" s="16"/>
      <c r="L40" s="16"/>
      <c r="M40" s="16"/>
      <c r="N40" s="16"/>
      <c r="O40" s="2"/>
    </row>
    <row r="41" spans="1:15" ht="15.75" x14ac:dyDescent="0.25">
      <c r="A41" s="14"/>
      <c r="B41" s="15"/>
      <c r="C41" s="16"/>
      <c r="D41" s="16"/>
      <c r="E41" s="16"/>
      <c r="F41" s="16"/>
      <c r="G41" s="16"/>
      <c r="H41" s="16"/>
      <c r="I41" s="16"/>
      <c r="J41" s="16"/>
      <c r="K41" s="16"/>
      <c r="L41" s="16"/>
      <c r="M41" s="16"/>
      <c r="N41" s="16"/>
      <c r="O41" s="1"/>
    </row>
    <row r="42" spans="1:15" ht="15.75" x14ac:dyDescent="0.25">
      <c r="A42" s="14"/>
      <c r="B42" s="15"/>
      <c r="C42" s="16"/>
      <c r="D42" s="16"/>
      <c r="E42" s="16"/>
      <c r="F42" s="16"/>
      <c r="G42" s="16"/>
      <c r="H42" s="16"/>
      <c r="I42" s="16"/>
      <c r="J42" s="16"/>
      <c r="K42" s="16"/>
      <c r="L42" s="16"/>
      <c r="M42" s="16"/>
      <c r="N42" s="16"/>
      <c r="O42" s="1"/>
    </row>
    <row r="43" spans="1:15" ht="15.75" x14ac:dyDescent="0.25">
      <c r="A43" s="14"/>
      <c r="B43" s="15"/>
      <c r="C43" s="16"/>
      <c r="D43" s="16"/>
      <c r="E43" s="16"/>
      <c r="F43" s="16"/>
      <c r="G43" s="16"/>
      <c r="H43" s="16"/>
      <c r="I43" s="16"/>
      <c r="J43" s="16"/>
      <c r="K43" s="16"/>
      <c r="L43" s="16"/>
      <c r="M43" s="16"/>
      <c r="N43" s="16"/>
      <c r="O43" s="1"/>
    </row>
    <row r="44" spans="1:15" ht="15.75" x14ac:dyDescent="0.25">
      <c r="A44" s="14"/>
      <c r="B44" s="15"/>
      <c r="C44" s="16"/>
      <c r="D44" s="16"/>
      <c r="E44" s="16"/>
      <c r="F44" s="16"/>
      <c r="G44" s="16"/>
      <c r="H44" s="16"/>
      <c r="I44" s="16"/>
      <c r="J44" s="16"/>
      <c r="K44" s="16"/>
      <c r="L44" s="16"/>
      <c r="M44" s="16"/>
      <c r="N44" s="16"/>
      <c r="O44" s="1"/>
    </row>
    <row r="45" spans="1:15" ht="15.75" x14ac:dyDescent="0.25">
      <c r="A45" s="14"/>
      <c r="B45" s="15"/>
      <c r="C45" s="16"/>
      <c r="D45" s="16"/>
      <c r="E45" s="16"/>
      <c r="F45" s="16"/>
      <c r="G45" s="16"/>
      <c r="H45" s="16"/>
      <c r="I45" s="16"/>
      <c r="J45" s="16"/>
      <c r="K45" s="16"/>
      <c r="L45" s="16"/>
      <c r="M45" s="16"/>
      <c r="N45" s="16"/>
      <c r="O45" s="1"/>
    </row>
    <row r="46" spans="1:15" ht="15.75" x14ac:dyDescent="0.25">
      <c r="A46" s="14"/>
      <c r="B46" s="15"/>
      <c r="C46" s="16"/>
      <c r="D46" s="16"/>
      <c r="E46" s="16"/>
      <c r="F46" s="16"/>
      <c r="G46" s="16"/>
      <c r="H46" s="16"/>
      <c r="I46" s="16"/>
      <c r="J46" s="16"/>
      <c r="K46" s="16"/>
      <c r="L46" s="16"/>
      <c r="M46" s="16"/>
      <c r="N46" s="16"/>
      <c r="O46" s="1"/>
    </row>
    <row r="47" spans="1:15" ht="15.75" x14ac:dyDescent="0.25">
      <c r="A47" s="14"/>
      <c r="B47" s="15"/>
      <c r="C47" s="16"/>
      <c r="D47" s="16"/>
      <c r="E47" s="16"/>
      <c r="F47" s="16"/>
      <c r="G47" s="16"/>
      <c r="H47" s="16"/>
      <c r="I47" s="16"/>
      <c r="J47" s="16"/>
      <c r="K47" s="16"/>
      <c r="L47" s="16"/>
      <c r="M47" s="16"/>
      <c r="N47" s="16"/>
      <c r="O47" s="1"/>
    </row>
    <row r="48" spans="1:15" ht="15.75" x14ac:dyDescent="0.25">
      <c r="A48" s="14"/>
      <c r="B48" s="15"/>
      <c r="C48" s="16"/>
      <c r="D48" s="16"/>
      <c r="E48" s="16"/>
      <c r="F48" s="16"/>
      <c r="G48" s="16"/>
      <c r="H48" s="16"/>
      <c r="I48" s="16"/>
      <c r="J48" s="16"/>
      <c r="K48" s="16"/>
      <c r="L48" s="16"/>
      <c r="M48" s="16"/>
      <c r="N48" s="16"/>
      <c r="O48" s="1"/>
    </row>
    <row r="49" spans="1:15" ht="15.75" x14ac:dyDescent="0.25">
      <c r="A49" s="14"/>
      <c r="B49" s="15"/>
      <c r="C49" s="16"/>
      <c r="D49" s="16"/>
      <c r="E49" s="16"/>
      <c r="F49" s="16"/>
      <c r="G49" s="16"/>
      <c r="H49" s="16"/>
      <c r="I49" s="16"/>
      <c r="J49" s="16"/>
      <c r="K49" s="16"/>
      <c r="L49" s="16"/>
      <c r="M49" s="16"/>
      <c r="N49" s="16"/>
      <c r="O49" s="1"/>
    </row>
    <row r="50" spans="1:15" ht="15.75" x14ac:dyDescent="0.25">
      <c r="A50" s="14"/>
      <c r="B50" s="15"/>
      <c r="C50" s="16"/>
      <c r="D50" s="16"/>
      <c r="E50" s="16"/>
      <c r="F50" s="16"/>
      <c r="G50" s="16"/>
      <c r="H50" s="16"/>
      <c r="I50" s="16"/>
      <c r="J50" s="16"/>
      <c r="K50" s="16"/>
      <c r="L50" s="16"/>
      <c r="M50" s="16"/>
      <c r="N50" s="16"/>
      <c r="O50" s="1"/>
    </row>
    <row r="51" spans="1:15" ht="15.75" x14ac:dyDescent="0.25">
      <c r="A51" s="14"/>
      <c r="B51" s="15"/>
      <c r="C51" s="16"/>
      <c r="D51" s="16"/>
      <c r="E51" s="16"/>
      <c r="F51" s="16"/>
      <c r="G51" s="16"/>
      <c r="H51" s="16"/>
      <c r="I51" s="16"/>
      <c r="J51" s="16"/>
      <c r="K51" s="16"/>
      <c r="L51" s="16"/>
      <c r="M51" s="16"/>
      <c r="N51" s="16"/>
    </row>
    <row r="52" spans="1:15" s="199" customFormat="1" ht="15.75" x14ac:dyDescent="0.25">
      <c r="A52" s="14"/>
      <c r="B52" s="15"/>
      <c r="C52" s="16"/>
      <c r="D52" s="16"/>
      <c r="E52" s="16"/>
      <c r="F52" s="16"/>
      <c r="G52" s="16"/>
      <c r="H52" s="16"/>
      <c r="I52" s="16"/>
      <c r="J52" s="16"/>
      <c r="K52" s="16"/>
      <c r="L52" s="16"/>
      <c r="M52" s="16"/>
      <c r="N52" s="16"/>
    </row>
    <row r="53" spans="1:15" s="199" customFormat="1" ht="15.75" x14ac:dyDescent="0.25">
      <c r="A53" s="14"/>
      <c r="B53" s="15"/>
      <c r="C53" s="16"/>
      <c r="D53" s="16"/>
      <c r="E53" s="16"/>
      <c r="F53" s="16"/>
      <c r="G53" s="16"/>
      <c r="H53" s="16"/>
      <c r="I53" s="16"/>
      <c r="J53" s="16"/>
      <c r="K53" s="16"/>
      <c r="L53" s="16"/>
      <c r="M53" s="16"/>
      <c r="N53" s="16"/>
    </row>
    <row r="54" spans="1:15" s="199" customFormat="1" ht="15.75" x14ac:dyDescent="0.25">
      <c r="A54" s="14"/>
      <c r="B54" s="15"/>
      <c r="C54" s="16"/>
      <c r="D54" s="16"/>
      <c r="E54" s="16"/>
      <c r="F54" s="16"/>
      <c r="G54" s="16"/>
      <c r="H54" s="16"/>
      <c r="I54" s="16"/>
      <c r="J54" s="16"/>
      <c r="K54" s="16"/>
      <c r="L54" s="16"/>
      <c r="M54" s="16"/>
      <c r="N54" s="16"/>
    </row>
    <row r="55" spans="1:15" s="199" customFormat="1" ht="15.75" x14ac:dyDescent="0.25">
      <c r="A55" s="14"/>
      <c r="B55" s="15"/>
      <c r="C55" s="16"/>
      <c r="D55" s="16"/>
      <c r="E55" s="16"/>
      <c r="F55" s="16"/>
      <c r="G55" s="16"/>
      <c r="H55" s="16"/>
      <c r="I55" s="16"/>
      <c r="J55" s="16"/>
      <c r="K55" s="16"/>
      <c r="L55" s="16"/>
      <c r="M55" s="16"/>
      <c r="N55" s="16"/>
    </row>
    <row r="56" spans="1:15" s="199" customFormat="1" ht="15.75" x14ac:dyDescent="0.25">
      <c r="A56" s="14"/>
      <c r="B56" s="15"/>
      <c r="C56" s="16"/>
      <c r="D56" s="16"/>
      <c r="E56" s="16"/>
      <c r="F56" s="16"/>
      <c r="G56" s="16"/>
      <c r="H56" s="16"/>
      <c r="I56" s="16"/>
      <c r="J56" s="16"/>
      <c r="K56" s="16"/>
      <c r="L56" s="16"/>
      <c r="M56" s="16"/>
      <c r="N56" s="16"/>
    </row>
    <row r="57" spans="1:15" s="199" customFormat="1" ht="15.75" x14ac:dyDescent="0.25">
      <c r="A57" s="14"/>
      <c r="B57" s="15"/>
      <c r="C57" s="16"/>
      <c r="D57" s="16"/>
      <c r="E57" s="16"/>
      <c r="F57" s="16"/>
      <c r="G57" s="16"/>
      <c r="H57" s="16"/>
      <c r="I57" s="16"/>
      <c r="J57" s="16"/>
      <c r="K57" s="16"/>
      <c r="L57" s="16"/>
      <c r="M57" s="16"/>
      <c r="N57" s="16"/>
    </row>
    <row r="58" spans="1:15" s="199" customFormat="1" ht="15.75" x14ac:dyDescent="0.25">
      <c r="A58" s="14"/>
      <c r="B58" s="15"/>
      <c r="C58" s="16"/>
      <c r="D58" s="16"/>
      <c r="E58" s="16"/>
      <c r="F58" s="16"/>
      <c r="G58" s="16"/>
      <c r="H58" s="16"/>
      <c r="I58" s="16"/>
      <c r="J58" s="16"/>
      <c r="K58" s="16"/>
      <c r="L58" s="16"/>
      <c r="M58" s="16"/>
      <c r="N58" s="16"/>
    </row>
    <row r="59" spans="1:15" s="199" customFormat="1" ht="15.75" x14ac:dyDescent="0.25">
      <c r="A59" s="14"/>
      <c r="B59" s="15"/>
      <c r="C59" s="16"/>
      <c r="D59" s="16"/>
      <c r="E59" s="16"/>
      <c r="F59" s="16"/>
      <c r="G59" s="16"/>
      <c r="H59" s="16"/>
      <c r="I59" s="16"/>
      <c r="J59" s="16"/>
      <c r="K59" s="16"/>
      <c r="L59" s="16"/>
      <c r="M59" s="16"/>
      <c r="N59" s="16"/>
    </row>
    <row r="60" spans="1:15" s="35" customFormat="1" ht="14.25" hidden="1" customHeight="1" x14ac:dyDescent="0.2"/>
    <row r="61" spans="1:15" s="35" customFormat="1" ht="14.25" hidden="1" customHeight="1" x14ac:dyDescent="0.2"/>
    <row r="62" spans="1:15" s="35" customFormat="1" ht="14.25" hidden="1" customHeight="1" x14ac:dyDescent="0.2"/>
    <row r="63" spans="1:15" s="35" customFormat="1" ht="14.25" hidden="1" customHeight="1" x14ac:dyDescent="0.2"/>
    <row r="64" spans="1:15" s="35" customFormat="1" ht="14.25" hidden="1" customHeight="1" x14ac:dyDescent="0.2"/>
    <row r="65" spans="2:31" s="35" customFormat="1" ht="15" hidden="1" customHeight="1" x14ac:dyDescent="0.2">
      <c r="R65" s="45"/>
      <c r="S65" s="45"/>
      <c r="T65" s="45"/>
      <c r="U65" s="45"/>
      <c r="V65" s="45"/>
      <c r="W65" s="45"/>
      <c r="X65" s="45"/>
      <c r="Y65" s="45"/>
      <c r="Z65" s="45"/>
      <c r="AA65" s="45"/>
      <c r="AB65" s="45"/>
      <c r="AC65" s="45"/>
      <c r="AD65" s="45"/>
      <c r="AE65" s="45"/>
    </row>
    <row r="66" spans="2:31" s="35" customFormat="1" ht="15" hidden="1" customHeight="1" x14ac:dyDescent="0.2">
      <c r="L66" s="34"/>
      <c r="R66" s="46"/>
      <c r="S66" s="41"/>
      <c r="T66" s="101"/>
      <c r="U66" s="101"/>
      <c r="V66" s="101"/>
      <c r="W66" s="101"/>
      <c r="X66" s="101"/>
      <c r="Y66" s="101"/>
      <c r="Z66" s="101"/>
      <c r="AA66" s="101"/>
      <c r="AB66" s="101"/>
      <c r="AC66" s="101"/>
      <c r="AD66" s="101"/>
      <c r="AE66" s="101"/>
    </row>
    <row r="67" spans="2:31" s="35" customFormat="1" ht="15" hidden="1" customHeight="1" x14ac:dyDescent="0.2">
      <c r="L67" s="34"/>
      <c r="R67" s="46"/>
      <c r="S67" s="41"/>
      <c r="T67" s="101"/>
      <c r="U67" s="101"/>
      <c r="V67" s="101"/>
      <c r="W67" s="101"/>
      <c r="X67" s="101"/>
      <c r="Y67" s="101"/>
      <c r="Z67" s="101"/>
      <c r="AA67" s="101"/>
      <c r="AB67" s="101"/>
      <c r="AC67" s="101"/>
      <c r="AD67" s="101"/>
      <c r="AE67" s="101"/>
    </row>
    <row r="68" spans="2:31" s="35" customFormat="1" ht="15" hidden="1" customHeight="1" x14ac:dyDescent="0.2">
      <c r="L68" s="34"/>
      <c r="R68" s="46"/>
      <c r="S68" s="41"/>
      <c r="T68" s="101"/>
      <c r="U68" s="101"/>
      <c r="V68" s="101"/>
      <c r="W68" s="101"/>
      <c r="X68" s="101"/>
      <c r="Y68" s="101"/>
      <c r="Z68" s="101"/>
      <c r="AA68" s="101"/>
      <c r="AB68" s="101"/>
      <c r="AC68" s="101"/>
      <c r="AD68" s="101"/>
      <c r="AE68" s="101"/>
    </row>
    <row r="69" spans="2:31" s="35" customFormat="1" ht="15" hidden="1" customHeight="1" x14ac:dyDescent="0.2">
      <c r="L69" s="34"/>
      <c r="R69" s="46"/>
      <c r="S69" s="41"/>
      <c r="T69" s="101"/>
      <c r="U69" s="101"/>
      <c r="V69" s="101"/>
      <c r="W69" s="101"/>
      <c r="X69" s="101"/>
      <c r="Y69" s="101"/>
      <c r="Z69" s="101"/>
      <c r="AA69" s="101"/>
      <c r="AB69" s="101"/>
      <c r="AC69" s="101"/>
      <c r="AD69" s="101"/>
      <c r="AE69" s="101"/>
    </row>
    <row r="70" spans="2:31" s="35" customFormat="1" ht="15" hidden="1" customHeight="1" x14ac:dyDescent="0.2">
      <c r="L70" s="34"/>
      <c r="R70" s="46"/>
      <c r="S70" s="41"/>
      <c r="T70" s="101"/>
      <c r="U70" s="101"/>
      <c r="V70" s="101"/>
      <c r="W70" s="101"/>
      <c r="X70" s="101"/>
      <c r="Y70" s="101"/>
      <c r="Z70" s="101"/>
      <c r="AA70" s="101"/>
      <c r="AB70" s="101"/>
      <c r="AC70" s="101"/>
      <c r="AD70" s="101"/>
      <c r="AE70" s="101"/>
    </row>
    <row r="71" spans="2:31" s="35" customFormat="1" ht="15" hidden="1" customHeight="1" x14ac:dyDescent="0.2">
      <c r="L71" s="34"/>
      <c r="R71" s="46"/>
      <c r="S71" s="41"/>
      <c r="T71" s="101"/>
      <c r="U71" s="101"/>
      <c r="V71" s="101"/>
      <c r="W71" s="101"/>
      <c r="X71" s="101"/>
      <c r="Y71" s="101"/>
      <c r="Z71" s="101"/>
      <c r="AA71" s="101"/>
      <c r="AB71" s="101"/>
      <c r="AC71" s="101"/>
      <c r="AD71" s="101"/>
      <c r="AE71" s="101"/>
    </row>
    <row r="72" spans="2:31" s="35" customFormat="1" ht="15" hidden="1" customHeight="1" x14ac:dyDescent="0.2">
      <c r="L72" s="34"/>
      <c r="R72" s="46"/>
      <c r="S72" s="41"/>
      <c r="T72" s="101"/>
      <c r="U72" s="101"/>
      <c r="V72" s="101"/>
      <c r="W72" s="101"/>
      <c r="X72" s="101"/>
      <c r="Y72" s="101"/>
      <c r="Z72" s="101"/>
      <c r="AA72" s="101"/>
      <c r="AB72" s="101"/>
      <c r="AC72" s="101"/>
      <c r="AD72" s="101"/>
      <c r="AE72" s="101"/>
    </row>
    <row r="73" spans="2:31" s="35" customFormat="1" ht="15" hidden="1" customHeight="1" x14ac:dyDescent="0.2">
      <c r="C73" s="36"/>
      <c r="D73" s="36"/>
      <c r="E73" s="36"/>
      <c r="F73" s="36"/>
      <c r="G73" s="36"/>
      <c r="H73" s="36"/>
      <c r="I73" s="36"/>
      <c r="J73" s="37"/>
      <c r="K73" s="36"/>
      <c r="L73" s="34"/>
      <c r="O73" s="36"/>
      <c r="R73" s="46"/>
      <c r="S73" s="41"/>
      <c r="T73" s="101"/>
      <c r="U73" s="101"/>
      <c r="V73" s="101"/>
      <c r="W73" s="101"/>
      <c r="X73" s="101"/>
      <c r="Y73" s="101"/>
      <c r="Z73" s="101"/>
      <c r="AA73" s="101"/>
      <c r="AB73" s="101"/>
      <c r="AC73" s="101"/>
      <c r="AD73" s="101"/>
      <c r="AE73" s="101"/>
    </row>
    <row r="74" spans="2:31" s="35" customFormat="1" ht="15" hidden="1" customHeight="1" x14ac:dyDescent="0.2">
      <c r="C74" s="36"/>
      <c r="D74" s="36"/>
      <c r="E74" s="36"/>
      <c r="F74" s="36"/>
      <c r="G74" s="36"/>
      <c r="H74" s="36"/>
      <c r="I74" s="36"/>
      <c r="J74" s="36"/>
      <c r="K74" s="36"/>
      <c r="L74" s="34"/>
      <c r="O74" s="36"/>
      <c r="R74" s="46"/>
      <c r="S74" s="41"/>
      <c r="T74" s="101"/>
      <c r="U74" s="101"/>
      <c r="V74" s="101"/>
      <c r="W74" s="101"/>
      <c r="X74" s="101"/>
      <c r="Y74" s="101"/>
      <c r="Z74" s="101"/>
      <c r="AA74" s="101"/>
      <c r="AB74" s="101"/>
      <c r="AC74" s="101"/>
      <c r="AD74" s="101"/>
      <c r="AE74" s="101"/>
    </row>
    <row r="75" spans="2:31" s="35" customFormat="1" ht="15.75" hidden="1" customHeight="1" x14ac:dyDescent="0.25">
      <c r="C75" s="38"/>
      <c r="D75" s="38"/>
      <c r="E75" s="36"/>
      <c r="F75" s="36"/>
      <c r="G75" s="36"/>
      <c r="H75" s="36"/>
      <c r="I75" s="36"/>
      <c r="J75" s="36"/>
      <c r="K75" s="36"/>
      <c r="L75" s="34"/>
      <c r="O75" s="36"/>
      <c r="R75" s="46"/>
      <c r="S75" s="41"/>
      <c r="T75" s="101"/>
      <c r="U75" s="101"/>
      <c r="V75" s="101"/>
      <c r="W75" s="101"/>
      <c r="X75" s="101"/>
      <c r="Y75" s="101"/>
      <c r="Z75" s="101"/>
      <c r="AA75" s="101"/>
      <c r="AB75" s="101"/>
      <c r="AC75" s="101"/>
      <c r="AD75" s="101"/>
      <c r="AE75" s="101"/>
    </row>
    <row r="76" spans="2:31" s="35" customFormat="1" ht="15.75" hidden="1" customHeight="1" x14ac:dyDescent="0.25">
      <c r="C76" s="38"/>
      <c r="D76" s="39"/>
      <c r="E76" s="40"/>
      <c r="F76" s="36"/>
      <c r="G76" s="36"/>
      <c r="H76" s="36"/>
      <c r="I76" s="36"/>
      <c r="J76" s="36"/>
      <c r="K76" s="36"/>
      <c r="L76" s="34"/>
      <c r="O76" s="36"/>
      <c r="R76" s="46"/>
      <c r="S76" s="41"/>
      <c r="T76" s="101"/>
      <c r="U76" s="101"/>
      <c r="V76" s="101"/>
      <c r="W76" s="101"/>
      <c r="X76" s="101"/>
      <c r="Y76" s="101"/>
      <c r="Z76" s="101"/>
      <c r="AA76" s="101"/>
      <c r="AB76" s="101"/>
      <c r="AC76" s="101"/>
      <c r="AD76" s="101"/>
      <c r="AE76" s="101"/>
    </row>
    <row r="77" spans="2:31" s="35" customFormat="1" ht="15.75" hidden="1" customHeight="1" x14ac:dyDescent="0.25">
      <c r="C77" s="38"/>
      <c r="D77" s="38"/>
      <c r="E77" s="36"/>
      <c r="F77" s="36"/>
      <c r="G77" s="36"/>
      <c r="H77" s="36"/>
      <c r="I77" s="36"/>
      <c r="J77" s="36"/>
      <c r="K77" s="36"/>
      <c r="L77" s="34"/>
      <c r="O77" s="36"/>
      <c r="R77" s="46"/>
      <c r="S77" s="41"/>
      <c r="T77" s="101"/>
      <c r="U77" s="101"/>
      <c r="V77" s="101"/>
      <c r="W77" s="101"/>
      <c r="X77" s="101"/>
      <c r="Y77" s="101"/>
      <c r="Z77" s="101"/>
      <c r="AA77" s="101"/>
      <c r="AB77" s="101"/>
      <c r="AC77" s="101"/>
      <c r="AD77" s="101"/>
      <c r="AE77" s="101"/>
    </row>
    <row r="78" spans="2:31" s="35" customFormat="1" ht="15" hidden="1" customHeight="1" x14ac:dyDescent="0.2">
      <c r="B78" s="41"/>
      <c r="C78" s="42"/>
      <c r="D78" s="42"/>
      <c r="E78" s="42"/>
      <c r="F78" s="42"/>
      <c r="G78" s="42"/>
      <c r="H78" s="42"/>
      <c r="I78" s="42"/>
      <c r="J78" s="42"/>
      <c r="K78" s="42"/>
      <c r="L78" s="34"/>
      <c r="O78" s="36"/>
      <c r="R78" s="46"/>
      <c r="S78" s="41"/>
      <c r="T78" s="101"/>
      <c r="U78" s="101"/>
      <c r="V78" s="101"/>
      <c r="W78" s="101"/>
      <c r="X78" s="101"/>
      <c r="Y78" s="101"/>
      <c r="Z78" s="101"/>
      <c r="AA78" s="101"/>
      <c r="AB78" s="101"/>
      <c r="AC78" s="101"/>
      <c r="AD78" s="101"/>
      <c r="AE78" s="101"/>
    </row>
    <row r="79" spans="2:31" s="35" customFormat="1" ht="15" hidden="1" customHeight="1" x14ac:dyDescent="0.2">
      <c r="B79" s="47"/>
      <c r="C79" s="42"/>
      <c r="D79" s="42"/>
      <c r="E79" s="42"/>
      <c r="F79" s="42"/>
      <c r="G79" s="42"/>
      <c r="H79" s="42"/>
      <c r="I79" s="42"/>
      <c r="J79" s="42"/>
      <c r="K79" s="42"/>
      <c r="L79" s="34"/>
      <c r="O79" s="43"/>
      <c r="R79" s="46"/>
      <c r="S79" s="41"/>
      <c r="T79" s="101"/>
      <c r="U79" s="101"/>
      <c r="V79" s="101"/>
      <c r="W79" s="101"/>
      <c r="X79" s="101"/>
      <c r="Y79" s="101"/>
      <c r="Z79" s="101"/>
      <c r="AA79" s="101"/>
      <c r="AB79" s="101"/>
      <c r="AC79" s="101"/>
      <c r="AD79" s="101"/>
      <c r="AE79" s="101"/>
    </row>
    <row r="80" spans="2:31" s="35" customFormat="1" ht="15" hidden="1" customHeight="1" x14ac:dyDescent="0.2">
      <c r="C80" s="36"/>
      <c r="D80" s="44"/>
      <c r="E80" s="44"/>
      <c r="F80" s="44"/>
      <c r="G80" s="44"/>
      <c r="H80" s="44"/>
      <c r="I80" s="44"/>
      <c r="J80" s="44"/>
      <c r="K80" s="44"/>
      <c r="L80" s="34"/>
      <c r="O80" s="44"/>
      <c r="R80" s="46"/>
      <c r="S80" s="41"/>
      <c r="T80" s="101"/>
      <c r="U80" s="101"/>
      <c r="V80" s="101"/>
      <c r="W80" s="101"/>
      <c r="X80" s="101"/>
      <c r="Y80" s="101"/>
      <c r="Z80" s="101"/>
      <c r="AA80" s="101"/>
      <c r="AB80" s="101"/>
      <c r="AC80" s="101"/>
      <c r="AD80" s="101"/>
      <c r="AE80" s="101"/>
    </row>
    <row r="81" spans="12:31" s="35" customFormat="1" ht="15" hidden="1" customHeight="1" x14ac:dyDescent="0.2">
      <c r="L81" s="34"/>
      <c r="O81" s="44"/>
      <c r="R81" s="46"/>
      <c r="S81" s="41"/>
      <c r="T81" s="101"/>
      <c r="U81" s="101"/>
      <c r="V81" s="101"/>
      <c r="W81" s="101"/>
      <c r="X81" s="101"/>
      <c r="Y81" s="101"/>
      <c r="Z81" s="101"/>
      <c r="AA81" s="101"/>
      <c r="AB81" s="101"/>
      <c r="AC81" s="101"/>
      <c r="AD81" s="101"/>
      <c r="AE81" s="101"/>
    </row>
    <row r="82" spans="12:31" s="35" customFormat="1" ht="15" hidden="1" customHeight="1" x14ac:dyDescent="0.2">
      <c r="L82" s="34"/>
      <c r="O82" s="44"/>
      <c r="R82" s="46"/>
      <c r="S82" s="41"/>
      <c r="T82" s="101"/>
      <c r="U82" s="101"/>
      <c r="V82" s="101"/>
      <c r="W82" s="101"/>
      <c r="X82" s="101"/>
      <c r="Y82" s="101"/>
      <c r="Z82" s="101"/>
      <c r="AA82" s="101"/>
      <c r="AB82" s="101"/>
      <c r="AC82" s="101"/>
      <c r="AD82" s="101"/>
      <c r="AE82" s="101"/>
    </row>
    <row r="83" spans="12:31" s="35" customFormat="1" ht="15" hidden="1" customHeight="1" x14ac:dyDescent="0.2">
      <c r="L83" s="34"/>
      <c r="O83" s="44"/>
      <c r="R83" s="46"/>
      <c r="S83" s="41"/>
      <c r="T83" s="101"/>
      <c r="U83" s="101"/>
      <c r="V83" s="101"/>
      <c r="W83" s="101"/>
      <c r="X83" s="101"/>
      <c r="Y83" s="101"/>
      <c r="Z83" s="101"/>
      <c r="AA83" s="101"/>
      <c r="AB83" s="101"/>
      <c r="AC83" s="101"/>
      <c r="AD83" s="101"/>
      <c r="AE83" s="101"/>
    </row>
    <row r="84" spans="12:31" s="35" customFormat="1" ht="15" hidden="1" customHeight="1" x14ac:dyDescent="0.2">
      <c r="L84" s="34"/>
      <c r="O84" s="44"/>
      <c r="R84" s="46"/>
      <c r="S84" s="41"/>
      <c r="T84" s="101"/>
      <c r="U84" s="101"/>
      <c r="V84" s="101"/>
      <c r="W84" s="101"/>
      <c r="X84" s="101"/>
      <c r="Y84" s="101"/>
      <c r="Z84" s="101"/>
      <c r="AA84" s="101"/>
      <c r="AB84" s="101"/>
      <c r="AC84" s="101"/>
      <c r="AD84" s="101"/>
      <c r="AE84" s="101"/>
    </row>
    <row r="85" spans="12:31" s="35" customFormat="1" ht="15" hidden="1" customHeight="1" x14ac:dyDescent="0.2">
      <c r="L85" s="34"/>
      <c r="R85" s="46"/>
      <c r="S85" s="41"/>
      <c r="T85" s="101"/>
      <c r="U85" s="101"/>
      <c r="V85" s="101"/>
      <c r="W85" s="101"/>
      <c r="X85" s="101"/>
      <c r="Y85" s="101"/>
      <c r="Z85" s="101"/>
      <c r="AA85" s="101"/>
      <c r="AB85" s="101"/>
      <c r="AC85" s="101"/>
      <c r="AD85" s="101"/>
      <c r="AE85" s="101"/>
    </row>
    <row r="86" spans="12:31" s="35" customFormat="1" ht="15" hidden="1" customHeight="1" x14ac:dyDescent="0.2">
      <c r="L86" s="34"/>
      <c r="R86" s="46"/>
      <c r="S86" s="41"/>
      <c r="T86" s="101"/>
      <c r="U86" s="101"/>
      <c r="V86" s="101"/>
      <c r="W86" s="101"/>
      <c r="X86" s="101"/>
      <c r="Y86" s="101"/>
      <c r="Z86" s="101"/>
      <c r="AA86" s="101"/>
      <c r="AB86" s="101"/>
      <c r="AC86" s="101"/>
      <c r="AD86" s="101"/>
      <c r="AE86" s="101"/>
    </row>
    <row r="87" spans="12:31" s="35" customFormat="1" ht="15" hidden="1" customHeight="1" x14ac:dyDescent="0.2">
      <c r="L87" s="34"/>
      <c r="R87" s="46"/>
      <c r="S87" s="41"/>
      <c r="T87" s="101"/>
      <c r="U87" s="101"/>
      <c r="V87" s="101"/>
      <c r="W87" s="101"/>
      <c r="X87" s="101"/>
      <c r="Y87" s="101"/>
      <c r="Z87" s="101"/>
      <c r="AA87" s="101"/>
      <c r="AB87" s="101"/>
      <c r="AC87" s="101"/>
      <c r="AD87" s="101"/>
      <c r="AE87" s="101"/>
    </row>
    <row r="88" spans="12:31" s="35" customFormat="1" ht="15" hidden="1" customHeight="1" x14ac:dyDescent="0.2">
      <c r="L88" s="34"/>
      <c r="R88" s="46"/>
      <c r="S88" s="41"/>
      <c r="T88" s="101"/>
      <c r="U88" s="101"/>
      <c r="V88" s="101"/>
      <c r="W88" s="101"/>
      <c r="X88" s="101"/>
      <c r="Y88" s="101"/>
      <c r="Z88" s="101"/>
      <c r="AA88" s="101"/>
      <c r="AB88" s="101"/>
      <c r="AC88" s="101"/>
      <c r="AD88" s="101"/>
      <c r="AE88" s="101"/>
    </row>
    <row r="89" spans="12:31" s="35" customFormat="1" ht="15" hidden="1" customHeight="1" x14ac:dyDescent="0.2">
      <c r="L89" s="34"/>
      <c r="R89" s="46"/>
      <c r="S89" s="41"/>
      <c r="T89" s="101"/>
      <c r="U89" s="101"/>
      <c r="V89" s="101"/>
      <c r="W89" s="101"/>
      <c r="X89" s="101"/>
      <c r="Y89" s="101"/>
      <c r="Z89" s="101"/>
      <c r="AA89" s="101"/>
      <c r="AB89" s="101"/>
      <c r="AC89" s="101"/>
      <c r="AD89" s="101"/>
      <c r="AE89" s="101"/>
    </row>
    <row r="90" spans="12:31" s="35" customFormat="1" ht="15" hidden="1" customHeight="1" x14ac:dyDescent="0.2">
      <c r="L90" s="34"/>
      <c r="R90" s="46"/>
      <c r="S90" s="41"/>
      <c r="T90" s="101"/>
      <c r="U90" s="101"/>
      <c r="V90" s="101"/>
      <c r="W90" s="101"/>
      <c r="X90" s="101"/>
      <c r="Y90" s="101"/>
      <c r="Z90" s="101"/>
      <c r="AA90" s="101"/>
      <c r="AB90" s="101"/>
      <c r="AC90" s="101"/>
      <c r="AD90" s="101"/>
      <c r="AE90" s="101"/>
    </row>
    <row r="91" spans="12:31" s="35" customFormat="1" ht="15" hidden="1" customHeight="1" x14ac:dyDescent="0.2">
      <c r="L91" s="34"/>
      <c r="R91" s="46"/>
      <c r="S91" s="41"/>
      <c r="T91" s="101"/>
      <c r="U91" s="101"/>
      <c r="V91" s="101"/>
      <c r="W91" s="101"/>
      <c r="X91" s="101"/>
      <c r="Y91" s="101"/>
      <c r="Z91" s="101"/>
      <c r="AA91" s="101"/>
      <c r="AB91" s="101"/>
      <c r="AC91" s="101"/>
      <c r="AD91" s="101"/>
      <c r="AE91" s="101"/>
    </row>
    <row r="92" spans="12:31" s="35" customFormat="1" ht="15" hidden="1" customHeight="1" x14ac:dyDescent="0.2">
      <c r="L92" s="34"/>
      <c r="R92" s="46"/>
      <c r="S92" s="41"/>
      <c r="T92" s="101"/>
      <c r="U92" s="101"/>
      <c r="V92" s="101"/>
      <c r="W92" s="101"/>
      <c r="X92" s="101"/>
      <c r="Y92" s="101"/>
      <c r="Z92" s="101"/>
      <c r="AA92" s="101"/>
      <c r="AB92" s="101"/>
      <c r="AC92" s="101"/>
      <c r="AD92" s="101"/>
      <c r="AE92" s="101"/>
    </row>
    <row r="93" spans="12:31" s="35" customFormat="1" ht="15" hidden="1" customHeight="1" x14ac:dyDescent="0.2">
      <c r="L93" s="34"/>
      <c r="R93" s="46"/>
      <c r="S93" s="41"/>
      <c r="T93" s="101"/>
      <c r="U93" s="101"/>
      <c r="V93" s="101"/>
      <c r="W93" s="101"/>
      <c r="X93" s="101"/>
      <c r="Y93" s="101"/>
      <c r="Z93" s="101"/>
      <c r="AA93" s="101"/>
      <c r="AB93" s="101"/>
      <c r="AC93" s="101"/>
      <c r="AD93" s="101"/>
      <c r="AE93" s="101"/>
    </row>
    <row r="94" spans="12:31" s="35" customFormat="1" ht="15" hidden="1" customHeight="1" x14ac:dyDescent="0.2">
      <c r="L94" s="34"/>
      <c r="R94" s="46"/>
      <c r="S94" s="41"/>
      <c r="T94" s="101"/>
      <c r="U94" s="101"/>
      <c r="V94" s="101"/>
      <c r="W94" s="101"/>
      <c r="X94" s="101"/>
      <c r="Y94" s="101"/>
      <c r="Z94" s="101"/>
      <c r="AA94" s="101"/>
      <c r="AB94" s="101"/>
      <c r="AC94" s="101"/>
      <c r="AD94" s="101"/>
      <c r="AE94" s="101"/>
    </row>
    <row r="95" spans="12:31" s="35" customFormat="1" ht="15" hidden="1" customHeight="1" x14ac:dyDescent="0.2">
      <c r="L95" s="34"/>
      <c r="R95" s="46"/>
      <c r="S95" s="41"/>
      <c r="T95" s="101"/>
      <c r="U95" s="101"/>
      <c r="V95" s="101"/>
      <c r="W95" s="101"/>
      <c r="X95" s="101"/>
      <c r="Y95" s="101"/>
      <c r="Z95" s="101"/>
      <c r="AA95" s="101"/>
      <c r="AB95" s="101"/>
      <c r="AC95" s="101"/>
      <c r="AD95" s="101"/>
      <c r="AE95" s="101"/>
    </row>
    <row r="96" spans="12:31" s="35" customFormat="1" ht="15" hidden="1" customHeight="1" x14ac:dyDescent="0.2">
      <c r="L96" s="34"/>
      <c r="R96" s="46"/>
      <c r="S96" s="41"/>
      <c r="T96" s="101"/>
      <c r="U96" s="101"/>
      <c r="V96" s="101"/>
      <c r="W96" s="101"/>
      <c r="X96" s="101"/>
      <c r="Y96" s="101"/>
      <c r="Z96" s="101"/>
      <c r="AA96" s="101"/>
      <c r="AB96" s="101"/>
      <c r="AC96" s="101"/>
      <c r="AD96" s="101"/>
      <c r="AE96" s="101"/>
    </row>
    <row r="97" spans="12:31" s="35" customFormat="1" ht="15" hidden="1" customHeight="1" x14ac:dyDescent="0.2">
      <c r="L97" s="34"/>
      <c r="R97" s="46"/>
      <c r="S97" s="41"/>
      <c r="T97" s="101"/>
      <c r="U97" s="101"/>
      <c r="V97" s="101"/>
      <c r="W97" s="101"/>
      <c r="X97" s="101"/>
      <c r="Y97" s="101"/>
      <c r="Z97" s="101"/>
      <c r="AA97" s="101"/>
      <c r="AB97" s="101"/>
      <c r="AC97" s="101"/>
      <c r="AD97" s="101"/>
      <c r="AE97" s="101"/>
    </row>
    <row r="98" spans="12:31" s="35" customFormat="1" ht="15" hidden="1" customHeight="1" x14ac:dyDescent="0.2">
      <c r="L98" s="34"/>
      <c r="R98" s="46"/>
      <c r="S98" s="41"/>
      <c r="T98" s="101"/>
      <c r="U98" s="101"/>
      <c r="V98" s="101"/>
      <c r="W98" s="101"/>
      <c r="X98" s="101"/>
      <c r="Y98" s="101"/>
      <c r="Z98" s="101"/>
      <c r="AA98" s="101"/>
      <c r="AB98" s="101"/>
      <c r="AC98" s="101"/>
      <c r="AD98" s="101"/>
      <c r="AE98" s="101"/>
    </row>
    <row r="99" spans="12:31" s="35" customFormat="1" ht="15" hidden="1" customHeight="1" x14ac:dyDescent="0.2">
      <c r="L99" s="34"/>
      <c r="R99" s="46"/>
      <c r="S99" s="41"/>
      <c r="T99" s="101"/>
      <c r="U99" s="101"/>
      <c r="V99" s="101"/>
      <c r="W99" s="101"/>
      <c r="X99" s="101"/>
      <c r="Y99" s="101"/>
      <c r="Z99" s="101"/>
      <c r="AA99" s="101"/>
      <c r="AB99" s="101"/>
      <c r="AC99" s="101"/>
      <c r="AD99" s="101"/>
      <c r="AE99" s="101"/>
    </row>
    <row r="100" spans="12:31" s="35" customFormat="1" ht="15" hidden="1" customHeight="1" x14ac:dyDescent="0.2">
      <c r="L100" s="34"/>
      <c r="R100" s="46"/>
      <c r="S100" s="41"/>
      <c r="T100" s="101"/>
      <c r="U100" s="101"/>
      <c r="V100" s="101"/>
      <c r="W100" s="101"/>
      <c r="X100" s="101"/>
      <c r="Y100" s="101"/>
      <c r="Z100" s="101"/>
      <c r="AA100" s="101"/>
      <c r="AB100" s="101"/>
      <c r="AC100" s="101"/>
      <c r="AD100" s="101"/>
      <c r="AE100" s="101"/>
    </row>
    <row r="101" spans="12:31" s="35" customFormat="1" ht="15" hidden="1" customHeight="1" x14ac:dyDescent="0.2">
      <c r="L101" s="34"/>
      <c r="R101" s="46"/>
      <c r="S101" s="41"/>
      <c r="T101" s="101"/>
      <c r="U101" s="101"/>
      <c r="V101" s="101"/>
      <c r="W101" s="101"/>
      <c r="X101" s="101"/>
      <c r="Y101" s="101"/>
      <c r="Z101" s="101"/>
      <c r="AA101" s="101"/>
      <c r="AB101" s="101"/>
      <c r="AC101" s="101"/>
      <c r="AD101" s="101"/>
      <c r="AE101" s="101"/>
    </row>
    <row r="102" spans="12:31" s="35" customFormat="1" ht="15" hidden="1" customHeight="1" x14ac:dyDescent="0.2">
      <c r="L102" s="34"/>
      <c r="R102" s="46"/>
      <c r="S102" s="41"/>
      <c r="T102" s="101"/>
      <c r="U102" s="101"/>
      <c r="V102" s="101"/>
      <c r="W102" s="101"/>
      <c r="X102" s="101"/>
      <c r="Y102" s="101"/>
      <c r="Z102" s="101"/>
      <c r="AA102" s="101"/>
      <c r="AB102" s="101"/>
      <c r="AC102" s="101"/>
      <c r="AD102" s="101"/>
      <c r="AE102" s="101"/>
    </row>
    <row r="103" spans="12:31" s="35" customFormat="1" ht="15" hidden="1" customHeight="1" x14ac:dyDescent="0.2">
      <c r="L103" s="34"/>
      <c r="R103" s="46"/>
      <c r="S103" s="41"/>
      <c r="T103" s="101"/>
      <c r="U103" s="101"/>
      <c r="V103" s="101"/>
      <c r="W103" s="101"/>
      <c r="X103" s="101"/>
      <c r="Y103" s="101"/>
      <c r="Z103" s="101"/>
      <c r="AA103" s="101"/>
      <c r="AB103" s="101"/>
      <c r="AC103" s="101"/>
      <c r="AD103" s="101"/>
      <c r="AE103" s="101"/>
    </row>
    <row r="104" spans="12:31" s="35" customFormat="1" ht="15" hidden="1" customHeight="1" x14ac:dyDescent="0.2">
      <c r="L104" s="34"/>
      <c r="R104" s="46"/>
      <c r="S104" s="41"/>
      <c r="T104" s="101"/>
      <c r="U104" s="101"/>
      <c r="V104" s="101"/>
      <c r="W104" s="101"/>
      <c r="X104" s="101"/>
      <c r="Y104" s="101"/>
      <c r="Z104" s="101"/>
      <c r="AA104" s="101"/>
      <c r="AB104" s="101"/>
      <c r="AC104" s="101"/>
      <c r="AD104" s="101"/>
      <c r="AE104" s="101"/>
    </row>
    <row r="105" spans="12:31" s="35" customFormat="1" ht="15" hidden="1" customHeight="1" x14ac:dyDescent="0.2">
      <c r="L105" s="34"/>
      <c r="R105" s="46"/>
      <c r="S105" s="41"/>
      <c r="T105" s="101"/>
      <c r="U105" s="101"/>
      <c r="V105" s="101"/>
      <c r="W105" s="101"/>
      <c r="X105" s="101"/>
      <c r="Y105" s="101"/>
      <c r="Z105" s="101"/>
      <c r="AA105" s="101"/>
      <c r="AB105" s="101"/>
      <c r="AC105" s="101"/>
      <c r="AD105" s="101"/>
      <c r="AE105" s="101"/>
    </row>
    <row r="106" spans="12:31" s="35" customFormat="1" ht="15" hidden="1" customHeight="1" x14ac:dyDescent="0.2">
      <c r="L106" s="34"/>
      <c r="R106" s="46"/>
      <c r="S106" s="41"/>
      <c r="T106" s="101"/>
      <c r="U106" s="101"/>
      <c r="V106" s="101"/>
      <c r="W106" s="101"/>
      <c r="X106" s="101"/>
      <c r="Y106" s="101"/>
      <c r="Z106" s="101"/>
      <c r="AA106" s="101"/>
      <c r="AB106" s="101"/>
      <c r="AC106" s="101"/>
      <c r="AD106" s="101"/>
      <c r="AE106" s="101"/>
    </row>
    <row r="107" spans="12:31" s="35" customFormat="1" ht="15" hidden="1" customHeight="1" x14ac:dyDescent="0.2">
      <c r="L107" s="34"/>
      <c r="R107" s="46"/>
      <c r="S107" s="41"/>
      <c r="T107" s="101"/>
      <c r="U107" s="101"/>
      <c r="V107" s="101"/>
      <c r="W107" s="101"/>
      <c r="X107" s="101"/>
      <c r="Y107" s="101"/>
      <c r="Z107" s="101"/>
      <c r="AA107" s="101"/>
      <c r="AB107" s="101"/>
      <c r="AC107" s="101"/>
      <c r="AD107" s="101"/>
      <c r="AE107" s="101"/>
    </row>
    <row r="108" spans="12:31" s="35" customFormat="1" ht="15" hidden="1" customHeight="1" x14ac:dyDescent="0.2">
      <c r="L108" s="34"/>
      <c r="R108" s="46"/>
      <c r="S108" s="41"/>
      <c r="T108" s="101"/>
      <c r="U108" s="101"/>
      <c r="V108" s="101"/>
      <c r="W108" s="101"/>
      <c r="X108" s="101"/>
      <c r="Y108" s="101"/>
      <c r="Z108" s="101"/>
      <c r="AA108" s="101"/>
      <c r="AB108" s="101"/>
      <c r="AC108" s="101"/>
      <c r="AD108" s="101"/>
      <c r="AE108" s="101"/>
    </row>
    <row r="109" spans="12:31" s="35" customFormat="1" ht="15" hidden="1" customHeight="1" x14ac:dyDescent="0.2">
      <c r="L109" s="34"/>
      <c r="R109" s="46"/>
      <c r="S109" s="41"/>
      <c r="T109" s="101"/>
      <c r="U109" s="101"/>
      <c r="V109" s="101"/>
      <c r="W109" s="101"/>
      <c r="X109" s="101"/>
      <c r="Y109" s="101"/>
      <c r="Z109" s="101"/>
      <c r="AA109" s="101"/>
      <c r="AB109" s="101"/>
      <c r="AC109" s="101"/>
      <c r="AD109" s="101"/>
      <c r="AE109" s="101"/>
    </row>
    <row r="110" spans="12:31" s="35" customFormat="1" ht="15" hidden="1" customHeight="1" x14ac:dyDescent="0.2">
      <c r="L110" s="34"/>
      <c r="R110" s="46"/>
      <c r="S110" s="41"/>
      <c r="T110" s="101"/>
      <c r="U110" s="101"/>
      <c r="V110" s="101"/>
      <c r="W110" s="101"/>
      <c r="X110" s="101"/>
      <c r="Y110" s="101"/>
      <c r="Z110" s="101"/>
      <c r="AA110" s="101"/>
      <c r="AB110" s="101"/>
      <c r="AC110" s="101"/>
      <c r="AD110" s="101"/>
      <c r="AE110" s="101"/>
    </row>
    <row r="111" spans="12:31" s="35" customFormat="1" ht="15" hidden="1" customHeight="1" x14ac:dyDescent="0.2">
      <c r="L111" s="34"/>
      <c r="R111" s="46"/>
      <c r="S111" s="41"/>
      <c r="T111" s="101"/>
      <c r="U111" s="101"/>
      <c r="V111" s="101"/>
      <c r="W111" s="101"/>
      <c r="X111" s="101"/>
      <c r="Y111" s="101"/>
      <c r="Z111" s="101"/>
      <c r="AA111" s="101"/>
      <c r="AB111" s="101"/>
      <c r="AC111" s="101"/>
      <c r="AD111" s="101"/>
      <c r="AE111" s="101"/>
    </row>
    <row r="112" spans="12:31" s="35" customFormat="1" ht="15" hidden="1" customHeight="1" x14ac:dyDescent="0.2">
      <c r="L112" s="34"/>
      <c r="R112" s="46"/>
      <c r="S112" s="41"/>
      <c r="T112" s="101"/>
      <c r="U112" s="101"/>
      <c r="V112" s="101"/>
      <c r="W112" s="101"/>
      <c r="X112" s="101"/>
      <c r="Y112" s="101"/>
      <c r="Z112" s="101"/>
      <c r="AA112" s="101"/>
      <c r="AB112" s="101"/>
      <c r="AC112" s="101"/>
      <c r="AD112" s="101"/>
      <c r="AE112" s="101"/>
    </row>
    <row r="113" spans="12:31" s="35" customFormat="1" ht="15" hidden="1" customHeight="1" x14ac:dyDescent="0.2">
      <c r="L113" s="34"/>
      <c r="R113" s="46"/>
      <c r="S113" s="41"/>
      <c r="T113" s="101"/>
      <c r="U113" s="101"/>
      <c r="V113" s="101"/>
      <c r="W113" s="101"/>
      <c r="X113" s="101"/>
      <c r="Y113" s="101"/>
      <c r="Z113" s="101"/>
      <c r="AA113" s="101"/>
      <c r="AB113" s="101"/>
      <c r="AC113" s="101"/>
      <c r="AD113" s="101"/>
      <c r="AE113" s="101"/>
    </row>
    <row r="114" spans="12:31" s="35" customFormat="1" ht="15" hidden="1" customHeight="1" x14ac:dyDescent="0.2">
      <c r="L114" s="34"/>
      <c r="R114" s="46"/>
      <c r="S114" s="41"/>
      <c r="T114" s="101"/>
      <c r="U114" s="101"/>
      <c r="V114" s="101"/>
      <c r="W114" s="101"/>
      <c r="X114" s="101"/>
      <c r="Y114" s="101"/>
      <c r="Z114" s="101"/>
      <c r="AA114" s="101"/>
      <c r="AB114" s="101"/>
      <c r="AC114" s="101"/>
      <c r="AD114" s="101"/>
      <c r="AE114" s="101"/>
    </row>
    <row r="115" spans="12:31" s="35" customFormat="1" ht="15" hidden="1" customHeight="1" x14ac:dyDescent="0.2">
      <c r="L115" s="34"/>
      <c r="R115" s="46"/>
      <c r="S115" s="41"/>
      <c r="T115" s="101"/>
      <c r="U115" s="101"/>
      <c r="V115" s="101"/>
      <c r="W115" s="101"/>
      <c r="X115" s="101"/>
      <c r="Y115" s="101"/>
      <c r="Z115" s="101"/>
      <c r="AA115" s="101"/>
      <c r="AB115" s="101"/>
      <c r="AC115" s="101"/>
      <c r="AD115" s="101"/>
      <c r="AE115" s="101"/>
    </row>
    <row r="116" spans="12:31" s="35" customFormat="1" ht="14.25" hidden="1" customHeight="1" x14ac:dyDescent="0.2"/>
    <row r="117" spans="12:31" s="35" customFormat="1" ht="14.25" hidden="1" customHeight="1" x14ac:dyDescent="0.2">
      <c r="R117" s="48"/>
      <c r="S117" s="49"/>
    </row>
    <row r="118" spans="12:31" s="35" customFormat="1" ht="14.25" hidden="1" customHeight="1" x14ac:dyDescent="0.2"/>
    <row r="119" spans="12:31" s="35" customFormat="1" ht="14.25" hidden="1" customHeight="1" x14ac:dyDescent="0.2"/>
    <row r="120" spans="12:31" s="35" customFormat="1" ht="15" hidden="1" customHeight="1" x14ac:dyDescent="0.2">
      <c r="T120" s="45"/>
    </row>
    <row r="121" spans="12:31" s="35" customFormat="1" ht="15" hidden="1" customHeight="1" x14ac:dyDescent="0.2">
      <c r="T121" s="45"/>
    </row>
    <row r="122" spans="12:31" s="35" customFormat="1" ht="15" hidden="1" customHeight="1" x14ac:dyDescent="0.2">
      <c r="T122" s="45"/>
    </row>
    <row r="123" spans="12:31" s="35" customFormat="1" ht="15" hidden="1" customHeight="1" x14ac:dyDescent="0.2">
      <c r="T123" s="45"/>
    </row>
    <row r="124" spans="12:31" s="35" customFormat="1" ht="15" hidden="1" customHeight="1" x14ac:dyDescent="0.2">
      <c r="T124" s="45"/>
    </row>
    <row r="125" spans="12:31" s="35" customFormat="1" ht="15" hidden="1" customHeight="1" x14ac:dyDescent="0.2">
      <c r="T125" s="45"/>
    </row>
    <row r="126" spans="12:31" s="35" customFormat="1" ht="15" hidden="1" customHeight="1" x14ac:dyDescent="0.2">
      <c r="T126" s="45"/>
    </row>
    <row r="127" spans="12:31" s="35" customFormat="1" ht="15" hidden="1" customHeight="1" x14ac:dyDescent="0.2">
      <c r="T127" s="45"/>
    </row>
    <row r="128" spans="12:31" s="35" customFormat="1" ht="15" hidden="1" customHeight="1" x14ac:dyDescent="0.2">
      <c r="T128" s="45"/>
    </row>
    <row r="129" spans="18:31" s="35" customFormat="1" ht="15" hidden="1" customHeight="1" x14ac:dyDescent="0.2">
      <c r="T129" s="45"/>
    </row>
    <row r="130" spans="18:31" s="35" customFormat="1" ht="15" hidden="1" customHeight="1" x14ac:dyDescent="0.2">
      <c r="T130" s="45"/>
    </row>
    <row r="131" spans="18:31" s="35" customFormat="1" ht="15" hidden="1" customHeight="1" x14ac:dyDescent="0.2">
      <c r="T131" s="45"/>
    </row>
    <row r="132" spans="18:31" s="35" customFormat="1" ht="14.25" hidden="1" customHeight="1" x14ac:dyDescent="0.2"/>
    <row r="133" spans="18:31" s="35" customFormat="1" ht="14.25" hidden="1" customHeight="1" x14ac:dyDescent="0.2"/>
    <row r="134" spans="18:31" s="35" customFormat="1" ht="14.25" hidden="1" customHeight="1" x14ac:dyDescent="0.2"/>
    <row r="135" spans="18:31" s="35" customFormat="1" ht="14.25" hidden="1" customHeight="1" x14ac:dyDescent="0.2"/>
    <row r="136" spans="18:31" s="35" customFormat="1" ht="14.25" hidden="1" customHeight="1" x14ac:dyDescent="0.2"/>
    <row r="137" spans="18:31" s="35" customFormat="1" ht="14.25" hidden="1" customHeight="1" x14ac:dyDescent="0.2"/>
    <row r="138" spans="18:31" s="35" customFormat="1" ht="14.25" hidden="1" customHeight="1" x14ac:dyDescent="0.2"/>
    <row r="139" spans="18:31" s="35" customFormat="1" ht="15" hidden="1" customHeight="1" x14ac:dyDescent="0.2">
      <c r="R139" s="45"/>
      <c r="S139" s="45"/>
      <c r="T139" s="45"/>
      <c r="U139" s="45"/>
      <c r="V139" s="45"/>
      <c r="W139" s="45"/>
      <c r="X139" s="45"/>
      <c r="Y139" s="45"/>
      <c r="Z139" s="45"/>
      <c r="AA139" s="45"/>
      <c r="AB139" s="45"/>
      <c r="AC139" s="45"/>
      <c r="AD139" s="45"/>
      <c r="AE139" s="45"/>
    </row>
    <row r="140" spans="18:31" s="35" customFormat="1" ht="15" hidden="1" customHeight="1" x14ac:dyDescent="0.2">
      <c r="R140" s="46"/>
      <c r="S140" s="41"/>
      <c r="T140" s="101"/>
      <c r="U140" s="101"/>
      <c r="V140" s="101"/>
      <c r="W140" s="101"/>
      <c r="X140" s="101"/>
      <c r="Y140" s="101"/>
      <c r="Z140" s="101"/>
      <c r="AA140" s="101"/>
      <c r="AB140" s="101"/>
      <c r="AC140" s="101"/>
      <c r="AD140" s="101"/>
      <c r="AE140" s="101"/>
    </row>
    <row r="141" spans="18:31" s="35" customFormat="1" ht="15" hidden="1" customHeight="1" x14ac:dyDescent="0.2">
      <c r="R141" s="46"/>
      <c r="S141" s="41"/>
      <c r="T141" s="101"/>
      <c r="U141" s="101"/>
      <c r="V141" s="101"/>
      <c r="W141" s="101"/>
      <c r="X141" s="101"/>
      <c r="Y141" s="101"/>
      <c r="Z141" s="101"/>
      <c r="AA141" s="101"/>
      <c r="AB141" s="101"/>
      <c r="AC141" s="101"/>
      <c r="AD141" s="101"/>
      <c r="AE141" s="101"/>
    </row>
    <row r="142" spans="18:31" s="35" customFormat="1" ht="15" hidden="1" customHeight="1" x14ac:dyDescent="0.2">
      <c r="R142" s="46"/>
      <c r="S142" s="41"/>
      <c r="T142" s="101"/>
      <c r="U142" s="101"/>
      <c r="V142" s="101"/>
      <c r="W142" s="101"/>
      <c r="X142" s="101"/>
      <c r="Y142" s="101"/>
      <c r="Z142" s="101"/>
      <c r="AA142" s="101"/>
      <c r="AB142" s="101"/>
      <c r="AC142" s="101"/>
      <c r="AD142" s="101"/>
      <c r="AE142" s="101"/>
    </row>
    <row r="143" spans="18:31" s="35" customFormat="1" ht="15" hidden="1" customHeight="1" x14ac:dyDescent="0.2">
      <c r="R143" s="46"/>
      <c r="S143" s="41"/>
      <c r="T143" s="101"/>
      <c r="U143" s="101"/>
      <c r="V143" s="101"/>
      <c r="W143" s="101"/>
      <c r="X143" s="101"/>
      <c r="Y143" s="101"/>
      <c r="Z143" s="101"/>
      <c r="AA143" s="101"/>
      <c r="AB143" s="101"/>
      <c r="AC143" s="101"/>
      <c r="AD143" s="101"/>
      <c r="AE143" s="101"/>
    </row>
    <row r="144" spans="18:31" s="35" customFormat="1" ht="15" hidden="1" customHeight="1" x14ac:dyDescent="0.2">
      <c r="R144" s="46"/>
      <c r="S144" s="41"/>
      <c r="T144" s="101"/>
      <c r="U144" s="101"/>
      <c r="V144" s="101"/>
      <c r="W144" s="101"/>
      <c r="X144" s="101"/>
      <c r="Y144" s="101"/>
      <c r="Z144" s="101"/>
      <c r="AA144" s="101"/>
      <c r="AB144" s="101"/>
      <c r="AC144" s="101"/>
      <c r="AD144" s="101"/>
      <c r="AE144" s="101"/>
    </row>
    <row r="145" spans="18:31" s="35" customFormat="1" ht="15" hidden="1" customHeight="1" x14ac:dyDescent="0.2">
      <c r="R145" s="46"/>
      <c r="S145" s="41"/>
      <c r="T145" s="101"/>
      <c r="U145" s="101"/>
      <c r="V145" s="101"/>
      <c r="W145" s="101"/>
      <c r="X145" s="101"/>
      <c r="Y145" s="101"/>
      <c r="Z145" s="101"/>
      <c r="AA145" s="101"/>
      <c r="AB145" s="101"/>
      <c r="AC145" s="101"/>
      <c r="AD145" s="101"/>
      <c r="AE145" s="101"/>
    </row>
    <row r="146" spans="18:31" s="35" customFormat="1" ht="15" hidden="1" customHeight="1" x14ac:dyDescent="0.2">
      <c r="R146" s="46"/>
      <c r="S146" s="41"/>
      <c r="T146" s="101"/>
      <c r="U146" s="101"/>
      <c r="V146" s="101"/>
      <c r="W146" s="101"/>
      <c r="X146" s="101"/>
      <c r="Y146" s="101"/>
      <c r="Z146" s="101"/>
      <c r="AA146" s="101"/>
      <c r="AB146" s="101"/>
      <c r="AC146" s="101"/>
      <c r="AD146" s="101"/>
      <c r="AE146" s="101"/>
    </row>
    <row r="147" spans="18:31" s="35" customFormat="1" ht="15" hidden="1" customHeight="1" x14ac:dyDescent="0.2">
      <c r="R147" s="46"/>
      <c r="S147" s="41"/>
      <c r="T147" s="101"/>
      <c r="U147" s="101"/>
      <c r="V147" s="101"/>
      <c r="W147" s="101"/>
      <c r="X147" s="101"/>
      <c r="Y147" s="101"/>
      <c r="Z147" s="101"/>
      <c r="AA147" s="101"/>
      <c r="AB147" s="101"/>
      <c r="AC147" s="101"/>
      <c r="AD147" s="101"/>
      <c r="AE147" s="101"/>
    </row>
    <row r="148" spans="18:31" s="35" customFormat="1" ht="15" hidden="1" customHeight="1" x14ac:dyDescent="0.2">
      <c r="R148" s="46"/>
      <c r="S148" s="41"/>
      <c r="T148" s="101"/>
      <c r="U148" s="101"/>
      <c r="V148" s="101"/>
      <c r="W148" s="101"/>
      <c r="X148" s="101"/>
      <c r="Y148" s="101"/>
      <c r="Z148" s="101"/>
      <c r="AA148" s="101"/>
      <c r="AB148" s="101"/>
      <c r="AC148" s="101"/>
      <c r="AD148" s="101"/>
      <c r="AE148" s="101"/>
    </row>
    <row r="149" spans="18:31" s="35" customFormat="1" ht="15" hidden="1" customHeight="1" x14ac:dyDescent="0.2">
      <c r="R149" s="46"/>
      <c r="S149" s="41"/>
      <c r="T149" s="101"/>
      <c r="U149" s="101"/>
      <c r="V149" s="101"/>
      <c r="W149" s="101"/>
      <c r="X149" s="101"/>
      <c r="Y149" s="101"/>
      <c r="Z149" s="101"/>
      <c r="AA149" s="101"/>
      <c r="AB149" s="101"/>
      <c r="AC149" s="101"/>
      <c r="AD149" s="101"/>
      <c r="AE149" s="101"/>
    </row>
    <row r="150" spans="18:31" s="35" customFormat="1" ht="15" hidden="1" customHeight="1" x14ac:dyDescent="0.2">
      <c r="R150" s="46"/>
      <c r="S150" s="41"/>
      <c r="T150" s="101"/>
      <c r="U150" s="101"/>
      <c r="V150" s="101"/>
      <c r="W150" s="101"/>
      <c r="X150" s="101"/>
      <c r="Y150" s="101"/>
      <c r="Z150" s="101"/>
      <c r="AA150" s="101"/>
      <c r="AB150" s="101"/>
      <c r="AC150" s="101"/>
      <c r="AD150" s="101"/>
      <c r="AE150" s="101"/>
    </row>
    <row r="151" spans="18:31" s="35" customFormat="1" ht="15" hidden="1" customHeight="1" x14ac:dyDescent="0.2">
      <c r="R151" s="46"/>
      <c r="S151" s="41"/>
      <c r="T151" s="101"/>
      <c r="U151" s="101"/>
      <c r="V151" s="101"/>
      <c r="W151" s="101"/>
      <c r="X151" s="101"/>
      <c r="Y151" s="101"/>
      <c r="Z151" s="101"/>
      <c r="AA151" s="101"/>
      <c r="AB151" s="101"/>
      <c r="AC151" s="101"/>
      <c r="AD151" s="101"/>
      <c r="AE151" s="101"/>
    </row>
    <row r="152" spans="18:31" s="35" customFormat="1" ht="15" hidden="1" customHeight="1" x14ac:dyDescent="0.2">
      <c r="R152" s="46"/>
      <c r="S152" s="41"/>
      <c r="T152" s="101"/>
      <c r="U152" s="101"/>
      <c r="V152" s="101"/>
      <c r="W152" s="101"/>
      <c r="X152" s="101"/>
      <c r="Y152" s="101"/>
      <c r="Z152" s="101"/>
      <c r="AA152" s="101"/>
      <c r="AB152" s="101"/>
      <c r="AC152" s="101"/>
      <c r="AD152" s="101"/>
      <c r="AE152" s="101"/>
    </row>
    <row r="153" spans="18:31" s="35" customFormat="1" ht="15" hidden="1" customHeight="1" x14ac:dyDescent="0.2">
      <c r="R153" s="46"/>
      <c r="S153" s="41"/>
      <c r="T153" s="101"/>
      <c r="U153" s="101"/>
      <c r="V153" s="101"/>
      <c r="W153" s="101"/>
      <c r="X153" s="101"/>
      <c r="Y153" s="101"/>
      <c r="Z153" s="101"/>
      <c r="AA153" s="101"/>
      <c r="AB153" s="101"/>
      <c r="AC153" s="101"/>
      <c r="AD153" s="101"/>
      <c r="AE153" s="101"/>
    </row>
    <row r="154" spans="18:31" s="35" customFormat="1" ht="15" hidden="1" customHeight="1" x14ac:dyDescent="0.2">
      <c r="R154" s="46"/>
      <c r="S154" s="41"/>
      <c r="T154" s="101"/>
      <c r="U154" s="101"/>
      <c r="V154" s="101"/>
      <c r="W154" s="101"/>
      <c r="X154" s="101"/>
      <c r="Y154" s="101"/>
      <c r="Z154" s="101"/>
      <c r="AA154" s="101"/>
      <c r="AB154" s="101"/>
      <c r="AC154" s="101"/>
      <c r="AD154" s="101"/>
      <c r="AE154" s="101"/>
    </row>
    <row r="155" spans="18:31" s="35" customFormat="1" ht="15" hidden="1" customHeight="1" x14ac:dyDescent="0.2">
      <c r="R155" s="46"/>
      <c r="S155" s="41"/>
      <c r="T155" s="101"/>
      <c r="U155" s="101"/>
      <c r="V155" s="101"/>
      <c r="W155" s="101"/>
      <c r="X155" s="101"/>
      <c r="Y155" s="101"/>
      <c r="Z155" s="101"/>
      <c r="AA155" s="101"/>
      <c r="AB155" s="101"/>
      <c r="AC155" s="101"/>
      <c r="AD155" s="101"/>
      <c r="AE155" s="101"/>
    </row>
    <row r="156" spans="18:31" s="35" customFormat="1" ht="15" hidden="1" customHeight="1" x14ac:dyDescent="0.2">
      <c r="R156" s="46"/>
      <c r="S156" s="41"/>
      <c r="T156" s="101"/>
      <c r="U156" s="101"/>
      <c r="V156" s="101"/>
      <c r="W156" s="101"/>
      <c r="X156" s="101"/>
      <c r="Y156" s="101"/>
      <c r="Z156" s="101"/>
      <c r="AA156" s="101"/>
      <c r="AB156" s="101"/>
      <c r="AC156" s="101"/>
      <c r="AD156" s="101"/>
      <c r="AE156" s="101"/>
    </row>
    <row r="157" spans="18:31" s="35" customFormat="1" ht="15" hidden="1" customHeight="1" x14ac:dyDescent="0.2">
      <c r="R157" s="46"/>
      <c r="S157" s="41"/>
      <c r="T157" s="101"/>
      <c r="U157" s="101"/>
      <c r="V157" s="101"/>
      <c r="W157" s="101"/>
      <c r="X157" s="101"/>
      <c r="Y157" s="101"/>
      <c r="Z157" s="101"/>
      <c r="AA157" s="101"/>
      <c r="AB157" s="101"/>
      <c r="AC157" s="101"/>
      <c r="AD157" s="101"/>
      <c r="AE157" s="101"/>
    </row>
    <row r="158" spans="18:31" s="35" customFormat="1" ht="15" hidden="1" customHeight="1" x14ac:dyDescent="0.2">
      <c r="R158" s="46"/>
      <c r="S158" s="41"/>
      <c r="T158" s="101"/>
      <c r="U158" s="101"/>
      <c r="V158" s="101"/>
      <c r="W158" s="101"/>
      <c r="X158" s="101"/>
      <c r="Y158" s="101"/>
      <c r="Z158" s="101"/>
      <c r="AA158" s="101"/>
      <c r="AB158" s="101"/>
      <c r="AC158" s="101"/>
      <c r="AD158" s="101"/>
      <c r="AE158" s="101"/>
    </row>
    <row r="159" spans="18:31" s="35" customFormat="1" ht="15" hidden="1" customHeight="1" x14ac:dyDescent="0.2">
      <c r="R159" s="46"/>
      <c r="S159" s="41"/>
      <c r="T159" s="101"/>
      <c r="U159" s="101"/>
      <c r="V159" s="101"/>
      <c r="W159" s="101"/>
      <c r="X159" s="101"/>
      <c r="Y159" s="101"/>
      <c r="Z159" s="101"/>
      <c r="AA159" s="101"/>
      <c r="AB159" s="101"/>
      <c r="AC159" s="101"/>
      <c r="AD159" s="101"/>
      <c r="AE159" s="101"/>
    </row>
    <row r="160" spans="18:31" s="35" customFormat="1" ht="15" hidden="1" customHeight="1" x14ac:dyDescent="0.2">
      <c r="R160" s="46"/>
      <c r="S160" s="41"/>
      <c r="T160" s="101"/>
      <c r="U160" s="101"/>
      <c r="V160" s="101"/>
      <c r="W160" s="101"/>
      <c r="X160" s="101"/>
      <c r="Y160" s="101"/>
      <c r="Z160" s="101"/>
      <c r="AA160" s="101"/>
      <c r="AB160" s="101"/>
      <c r="AC160" s="101"/>
      <c r="AD160" s="101"/>
      <c r="AE160" s="101"/>
    </row>
    <row r="161" spans="18:31" s="35" customFormat="1" ht="15" hidden="1" customHeight="1" x14ac:dyDescent="0.2">
      <c r="R161" s="46"/>
      <c r="S161" s="41"/>
      <c r="T161" s="101"/>
      <c r="U161" s="101"/>
      <c r="V161" s="101"/>
      <c r="W161" s="101"/>
      <c r="X161" s="101"/>
      <c r="Y161" s="101"/>
      <c r="Z161" s="101"/>
      <c r="AA161" s="101"/>
      <c r="AB161" s="101"/>
      <c r="AC161" s="101"/>
      <c r="AD161" s="101"/>
      <c r="AE161" s="101"/>
    </row>
    <row r="162" spans="18:31" s="35" customFormat="1" ht="15" hidden="1" customHeight="1" x14ac:dyDescent="0.2">
      <c r="R162" s="46"/>
      <c r="S162" s="41"/>
      <c r="T162" s="101"/>
      <c r="U162" s="101"/>
      <c r="V162" s="101"/>
      <c r="W162" s="101"/>
      <c r="X162" s="101"/>
      <c r="Y162" s="101"/>
      <c r="Z162" s="101"/>
      <c r="AA162" s="101"/>
      <c r="AB162" s="101"/>
      <c r="AC162" s="101"/>
      <c r="AD162" s="101"/>
      <c r="AE162" s="101"/>
    </row>
    <row r="163" spans="18:31" s="35" customFormat="1" ht="15" hidden="1" customHeight="1" x14ac:dyDescent="0.2">
      <c r="R163" s="46"/>
      <c r="S163" s="41"/>
      <c r="T163" s="101"/>
      <c r="U163" s="101"/>
      <c r="V163" s="101"/>
      <c r="W163" s="101"/>
      <c r="X163" s="101"/>
      <c r="Y163" s="101"/>
      <c r="Z163" s="101"/>
      <c r="AA163" s="101"/>
      <c r="AB163" s="101"/>
      <c r="AC163" s="101"/>
      <c r="AD163" s="101"/>
      <c r="AE163" s="101"/>
    </row>
    <row r="164" spans="18:31" s="35" customFormat="1" ht="15" hidden="1" customHeight="1" x14ac:dyDescent="0.2">
      <c r="R164" s="46"/>
      <c r="S164" s="41"/>
      <c r="T164" s="101"/>
      <c r="U164" s="101"/>
      <c r="V164" s="101"/>
      <c r="W164" s="101"/>
      <c r="X164" s="101"/>
      <c r="Y164" s="101"/>
      <c r="Z164" s="101"/>
      <c r="AA164" s="101"/>
      <c r="AB164" s="101"/>
      <c r="AC164" s="101"/>
      <c r="AD164" s="101"/>
      <c r="AE164" s="101"/>
    </row>
    <row r="165" spans="18:31" s="35" customFormat="1" ht="15" hidden="1" customHeight="1" x14ac:dyDescent="0.2">
      <c r="R165" s="46"/>
      <c r="S165" s="41"/>
      <c r="T165" s="101"/>
      <c r="U165" s="101"/>
      <c r="V165" s="101"/>
      <c r="W165" s="101"/>
      <c r="X165" s="101"/>
      <c r="Y165" s="101"/>
      <c r="Z165" s="101"/>
      <c r="AA165" s="101"/>
      <c r="AB165" s="101"/>
      <c r="AC165" s="101"/>
      <c r="AD165" s="101"/>
      <c r="AE165" s="101"/>
    </row>
    <row r="166" spans="18:31" s="35" customFormat="1" ht="15" hidden="1" customHeight="1" x14ac:dyDescent="0.2">
      <c r="R166" s="46"/>
      <c r="S166" s="41"/>
      <c r="T166" s="101"/>
      <c r="U166" s="101"/>
      <c r="V166" s="101"/>
      <c r="W166" s="101"/>
      <c r="X166" s="101"/>
      <c r="Y166" s="101"/>
      <c r="Z166" s="101"/>
      <c r="AA166" s="101"/>
      <c r="AB166" s="101"/>
      <c r="AC166" s="101"/>
      <c r="AD166" s="101"/>
      <c r="AE166" s="101"/>
    </row>
    <row r="167" spans="18:31" s="35" customFormat="1" ht="15" hidden="1" customHeight="1" x14ac:dyDescent="0.2">
      <c r="R167" s="46"/>
      <c r="S167" s="41"/>
      <c r="T167" s="101"/>
      <c r="U167" s="101"/>
      <c r="V167" s="101"/>
      <c r="W167" s="101"/>
      <c r="X167" s="101"/>
      <c r="Y167" s="101"/>
      <c r="Z167" s="101"/>
      <c r="AA167" s="101"/>
      <c r="AB167" s="101"/>
      <c r="AC167" s="101"/>
      <c r="AD167" s="101"/>
      <c r="AE167" s="101"/>
    </row>
    <row r="168" spans="18:31" s="35" customFormat="1" ht="15" hidden="1" customHeight="1" x14ac:dyDescent="0.2">
      <c r="R168" s="46"/>
      <c r="S168" s="41"/>
      <c r="T168" s="101"/>
      <c r="U168" s="101"/>
      <c r="V168" s="101"/>
      <c r="W168" s="101"/>
      <c r="X168" s="101"/>
      <c r="Y168" s="101"/>
      <c r="Z168" s="101"/>
      <c r="AA168" s="101"/>
      <c r="AB168" s="101"/>
      <c r="AC168" s="101"/>
      <c r="AD168" s="101"/>
      <c r="AE168" s="101"/>
    </row>
    <row r="169" spans="18:31" s="35" customFormat="1" ht="15" hidden="1" customHeight="1" x14ac:dyDescent="0.2">
      <c r="R169" s="46"/>
      <c r="S169" s="41"/>
      <c r="T169" s="101"/>
      <c r="U169" s="101"/>
      <c r="V169" s="101"/>
      <c r="W169" s="101"/>
      <c r="X169" s="101"/>
      <c r="Y169" s="101"/>
      <c r="Z169" s="101"/>
      <c r="AA169" s="101"/>
      <c r="AB169" s="101"/>
      <c r="AC169" s="101"/>
      <c r="AD169" s="101"/>
      <c r="AE169" s="101"/>
    </row>
    <row r="170" spans="18:31" s="35" customFormat="1" ht="15" hidden="1" customHeight="1" x14ac:dyDescent="0.2">
      <c r="R170" s="46"/>
      <c r="S170" s="41"/>
      <c r="T170" s="101"/>
      <c r="U170" s="101"/>
      <c r="V170" s="101"/>
      <c r="W170" s="101"/>
      <c r="X170" s="101"/>
      <c r="Y170" s="101"/>
      <c r="Z170" s="101"/>
      <c r="AA170" s="101"/>
      <c r="AB170" s="101"/>
      <c r="AC170" s="101"/>
      <c r="AD170" s="101"/>
      <c r="AE170" s="101"/>
    </row>
    <row r="171" spans="18:31" s="35" customFormat="1" ht="15" hidden="1" customHeight="1" x14ac:dyDescent="0.2">
      <c r="R171" s="46"/>
      <c r="S171" s="41"/>
      <c r="T171" s="101"/>
      <c r="U171" s="101"/>
      <c r="V171" s="101"/>
      <c r="W171" s="101"/>
      <c r="X171" s="101"/>
      <c r="Y171" s="101"/>
      <c r="Z171" s="101"/>
      <c r="AA171" s="101"/>
      <c r="AB171" s="101"/>
      <c r="AC171" s="101"/>
      <c r="AD171" s="101"/>
      <c r="AE171" s="101"/>
    </row>
    <row r="172" spans="18:31" s="35" customFormat="1" ht="15" hidden="1" customHeight="1" x14ac:dyDescent="0.2">
      <c r="R172" s="46"/>
      <c r="S172" s="41"/>
      <c r="T172" s="101"/>
      <c r="U172" s="101"/>
      <c r="V172" s="101"/>
      <c r="W172" s="101"/>
      <c r="X172" s="101"/>
      <c r="Y172" s="101"/>
      <c r="Z172" s="101"/>
      <c r="AA172" s="101"/>
      <c r="AB172" s="101"/>
      <c r="AC172" s="101"/>
      <c r="AD172" s="101"/>
      <c r="AE172" s="101"/>
    </row>
    <row r="173" spans="18:31" s="35" customFormat="1" ht="15" hidden="1" customHeight="1" x14ac:dyDescent="0.2">
      <c r="R173" s="46"/>
      <c r="S173" s="41"/>
      <c r="T173" s="101"/>
      <c r="U173" s="101"/>
      <c r="V173" s="101"/>
      <c r="W173" s="101"/>
      <c r="X173" s="101"/>
      <c r="Y173" s="101"/>
      <c r="Z173" s="101"/>
      <c r="AA173" s="101"/>
      <c r="AB173" s="101"/>
      <c r="AC173" s="101"/>
      <c r="AD173" s="101"/>
      <c r="AE173" s="101"/>
    </row>
    <row r="174" spans="18:31" s="35" customFormat="1" ht="15" hidden="1" customHeight="1" x14ac:dyDescent="0.2">
      <c r="R174" s="46"/>
      <c r="S174" s="41"/>
      <c r="T174" s="101"/>
      <c r="U174" s="101"/>
      <c r="V174" s="101"/>
      <c r="W174" s="101"/>
      <c r="X174" s="101"/>
      <c r="Y174" s="101"/>
      <c r="Z174" s="101"/>
      <c r="AA174" s="101"/>
      <c r="AB174" s="101"/>
      <c r="AC174" s="101"/>
      <c r="AD174" s="101"/>
      <c r="AE174" s="101"/>
    </row>
    <row r="175" spans="18:31" s="35" customFormat="1" ht="15" hidden="1" customHeight="1" x14ac:dyDescent="0.2">
      <c r="R175" s="46"/>
      <c r="S175" s="41"/>
      <c r="T175" s="101"/>
      <c r="U175" s="101"/>
      <c r="V175" s="101"/>
      <c r="W175" s="101"/>
      <c r="X175" s="101"/>
      <c r="Y175" s="101"/>
      <c r="Z175" s="101"/>
      <c r="AA175" s="101"/>
      <c r="AB175" s="101"/>
      <c r="AC175" s="101"/>
      <c r="AD175" s="101"/>
      <c r="AE175" s="101"/>
    </row>
    <row r="176" spans="18:31" s="35" customFormat="1" ht="15" hidden="1" customHeight="1" x14ac:dyDescent="0.2">
      <c r="R176" s="46"/>
      <c r="S176" s="41"/>
      <c r="T176" s="101"/>
      <c r="U176" s="101"/>
      <c r="V176" s="101"/>
      <c r="W176" s="101"/>
      <c r="X176" s="101"/>
      <c r="Y176" s="101"/>
      <c r="Z176" s="101"/>
      <c r="AA176" s="101"/>
      <c r="AB176" s="101"/>
      <c r="AC176" s="101"/>
      <c r="AD176" s="101"/>
      <c r="AE176" s="101"/>
    </row>
    <row r="177" spans="18:31" s="35" customFormat="1" ht="15" hidden="1" customHeight="1" x14ac:dyDescent="0.2">
      <c r="R177" s="46"/>
      <c r="S177" s="41"/>
      <c r="T177" s="101"/>
      <c r="U177" s="101"/>
      <c r="V177" s="101"/>
      <c r="W177" s="101"/>
      <c r="X177" s="101"/>
      <c r="Y177" s="101"/>
      <c r="Z177" s="101"/>
      <c r="AA177" s="101"/>
      <c r="AB177" s="101"/>
      <c r="AC177" s="101"/>
      <c r="AD177" s="101"/>
      <c r="AE177" s="101"/>
    </row>
    <row r="178" spans="18:31" s="35" customFormat="1" ht="15" hidden="1" customHeight="1" x14ac:dyDescent="0.2">
      <c r="R178" s="46"/>
      <c r="S178" s="41"/>
      <c r="T178" s="101"/>
      <c r="U178" s="101"/>
      <c r="V178" s="101"/>
      <c r="W178" s="101"/>
      <c r="X178" s="101"/>
      <c r="Y178" s="101"/>
      <c r="Z178" s="101"/>
      <c r="AA178" s="101"/>
      <c r="AB178" s="101"/>
      <c r="AC178" s="101"/>
      <c r="AD178" s="101"/>
      <c r="AE178" s="101"/>
    </row>
    <row r="179" spans="18:31" s="35" customFormat="1" ht="15" hidden="1" customHeight="1" x14ac:dyDescent="0.2">
      <c r="R179" s="46"/>
      <c r="S179" s="41"/>
      <c r="T179" s="101"/>
      <c r="U179" s="101"/>
      <c r="V179" s="101"/>
      <c r="W179" s="101"/>
      <c r="X179" s="101"/>
      <c r="Y179" s="101"/>
      <c r="Z179" s="101"/>
      <c r="AA179" s="101"/>
      <c r="AB179" s="101"/>
      <c r="AC179" s="101"/>
      <c r="AD179" s="101"/>
      <c r="AE179" s="101"/>
    </row>
    <row r="180" spans="18:31" s="35" customFormat="1" ht="15" hidden="1" customHeight="1" x14ac:dyDescent="0.2">
      <c r="R180" s="46"/>
      <c r="S180" s="41"/>
      <c r="T180" s="101"/>
      <c r="U180" s="101"/>
      <c r="V180" s="101"/>
      <c r="W180" s="101"/>
      <c r="X180" s="101"/>
      <c r="Y180" s="101"/>
      <c r="Z180" s="101"/>
      <c r="AA180" s="101"/>
      <c r="AB180" s="101"/>
      <c r="AC180" s="101"/>
      <c r="AD180" s="101"/>
      <c r="AE180" s="101"/>
    </row>
    <row r="181" spans="18:31" s="35" customFormat="1" ht="15" hidden="1" customHeight="1" x14ac:dyDescent="0.2">
      <c r="R181" s="46"/>
      <c r="S181" s="41"/>
      <c r="T181" s="101"/>
      <c r="U181" s="101"/>
      <c r="V181" s="101"/>
      <c r="W181" s="101"/>
      <c r="X181" s="101"/>
      <c r="Y181" s="101"/>
      <c r="Z181" s="101"/>
      <c r="AA181" s="101"/>
      <c r="AB181" s="101"/>
      <c r="AC181" s="101"/>
      <c r="AD181" s="101"/>
      <c r="AE181" s="101"/>
    </row>
    <row r="182" spans="18:31" s="35" customFormat="1" ht="15" hidden="1" customHeight="1" x14ac:dyDescent="0.2">
      <c r="R182" s="46"/>
      <c r="S182" s="41"/>
      <c r="T182" s="101"/>
      <c r="U182" s="101"/>
      <c r="V182" s="101"/>
      <c r="W182" s="101"/>
      <c r="X182" s="101"/>
      <c r="Y182" s="101"/>
      <c r="Z182" s="101"/>
      <c r="AA182" s="101"/>
      <c r="AB182" s="101"/>
      <c r="AC182" s="101"/>
      <c r="AD182" s="101"/>
      <c r="AE182" s="101"/>
    </row>
    <row r="183" spans="18:31" s="35" customFormat="1" ht="15" hidden="1" customHeight="1" x14ac:dyDescent="0.2">
      <c r="R183" s="46"/>
      <c r="S183" s="41"/>
      <c r="T183" s="101"/>
      <c r="U183" s="101"/>
      <c r="V183" s="101"/>
      <c r="W183" s="101"/>
      <c r="X183" s="101"/>
      <c r="Y183" s="101"/>
      <c r="Z183" s="101"/>
      <c r="AA183" s="101"/>
      <c r="AB183" s="101"/>
      <c r="AC183" s="101"/>
      <c r="AD183" s="101"/>
      <c r="AE183" s="101"/>
    </row>
    <row r="184" spans="18:31" s="35" customFormat="1" ht="15" hidden="1" customHeight="1" x14ac:dyDescent="0.2">
      <c r="R184" s="46"/>
      <c r="S184" s="41"/>
      <c r="T184" s="101"/>
      <c r="U184" s="101"/>
      <c r="V184" s="101"/>
      <c r="W184" s="101"/>
      <c r="X184" s="101"/>
      <c r="Y184" s="101"/>
      <c r="Z184" s="101"/>
      <c r="AA184" s="101"/>
      <c r="AB184" s="101"/>
      <c r="AC184" s="101"/>
      <c r="AD184" s="101"/>
      <c r="AE184" s="101"/>
    </row>
    <row r="185" spans="18:31" s="35" customFormat="1" ht="15" hidden="1" customHeight="1" x14ac:dyDescent="0.2">
      <c r="R185" s="46"/>
      <c r="S185" s="41"/>
      <c r="T185" s="101"/>
      <c r="U185" s="101"/>
      <c r="V185" s="101"/>
      <c r="W185" s="101"/>
      <c r="X185" s="101"/>
      <c r="Y185" s="101"/>
      <c r="Z185" s="101"/>
      <c r="AA185" s="101"/>
      <c r="AB185" s="101"/>
      <c r="AC185" s="101"/>
      <c r="AD185" s="101"/>
      <c r="AE185" s="101"/>
    </row>
    <row r="186" spans="18:31" s="35" customFormat="1" ht="15" hidden="1" customHeight="1" x14ac:dyDescent="0.2">
      <c r="R186" s="46"/>
      <c r="S186" s="41"/>
      <c r="T186" s="101"/>
      <c r="U186" s="101"/>
      <c r="V186" s="101"/>
      <c r="W186" s="101"/>
      <c r="X186" s="101"/>
      <c r="Y186" s="101"/>
      <c r="Z186" s="101"/>
      <c r="AA186" s="101"/>
      <c r="AB186" s="101"/>
      <c r="AC186" s="101"/>
      <c r="AD186" s="101"/>
      <c r="AE186" s="101"/>
    </row>
    <row r="187" spans="18:31" s="35" customFormat="1" ht="15" hidden="1" customHeight="1" x14ac:dyDescent="0.2">
      <c r="R187" s="46"/>
      <c r="S187" s="41"/>
      <c r="T187" s="101"/>
      <c r="U187" s="101"/>
      <c r="V187" s="101"/>
      <c r="W187" s="101"/>
      <c r="X187" s="101"/>
      <c r="Y187" s="101"/>
      <c r="Z187" s="101"/>
      <c r="AA187" s="101"/>
      <c r="AB187" s="101"/>
      <c r="AC187" s="101"/>
      <c r="AD187" s="101"/>
      <c r="AE187" s="101"/>
    </row>
    <row r="188" spans="18:31" s="35" customFormat="1" ht="15" hidden="1" customHeight="1" x14ac:dyDescent="0.2">
      <c r="R188" s="46"/>
      <c r="S188" s="41"/>
      <c r="T188" s="101"/>
      <c r="U188" s="101"/>
      <c r="V188" s="101"/>
      <c r="W188" s="101"/>
      <c r="X188" s="101"/>
      <c r="Y188" s="101"/>
      <c r="Z188" s="101"/>
      <c r="AA188" s="101"/>
      <c r="AB188" s="101"/>
      <c r="AC188" s="101"/>
      <c r="AD188" s="101"/>
      <c r="AE188" s="101"/>
    </row>
    <row r="189" spans="18:31" s="35" customFormat="1" ht="14.25" hidden="1" customHeight="1" x14ac:dyDescent="0.2"/>
    <row r="190" spans="18:31" s="35" customFormat="1" ht="14.25" hidden="1" customHeight="1" x14ac:dyDescent="0.2"/>
    <row r="191" spans="18:31" s="35" customFormat="1" ht="14.25" hidden="1" customHeight="1" x14ac:dyDescent="0.2"/>
    <row r="192" spans="18:31" s="35" customFormat="1" ht="14.25" hidden="1" customHeight="1" x14ac:dyDescent="0.2"/>
    <row r="193" spans="18:31" s="35" customFormat="1" ht="14.25" hidden="1" customHeight="1" x14ac:dyDescent="0.2"/>
    <row r="194" spans="18:31" s="35" customFormat="1" ht="14.25" hidden="1" customHeight="1" x14ac:dyDescent="0.2"/>
    <row r="195" spans="18:31" s="35" customFormat="1" ht="14.25" hidden="1" customHeight="1" x14ac:dyDescent="0.2"/>
    <row r="196" spans="18:31" s="35" customFormat="1" ht="14.25" hidden="1" customHeight="1" x14ac:dyDescent="0.2"/>
    <row r="197" spans="18:31" s="35" customFormat="1" ht="14.25" hidden="1" customHeight="1" x14ac:dyDescent="0.2"/>
    <row r="198" spans="18:31" s="35" customFormat="1" ht="14.25" hidden="1" customHeight="1" x14ac:dyDescent="0.2"/>
    <row r="199" spans="18:31" s="35" customFormat="1" ht="15" hidden="1" customHeight="1" x14ac:dyDescent="0.2">
      <c r="R199" s="45"/>
      <c r="S199" s="45"/>
      <c r="T199" s="45"/>
      <c r="U199" s="45"/>
      <c r="V199" s="45"/>
      <c r="W199" s="45"/>
      <c r="X199" s="45"/>
      <c r="Y199" s="45"/>
      <c r="Z199" s="45"/>
      <c r="AA199" s="45"/>
      <c r="AB199" s="45"/>
      <c r="AC199" s="45"/>
      <c r="AD199" s="45"/>
      <c r="AE199" s="45"/>
    </row>
    <row r="200" spans="18:31" s="35" customFormat="1" ht="15" hidden="1" customHeight="1" x14ac:dyDescent="0.2">
      <c r="R200" s="46"/>
      <c r="S200" s="41"/>
      <c r="T200" s="101"/>
      <c r="U200" s="101"/>
      <c r="V200" s="101"/>
      <c r="W200" s="101"/>
      <c r="X200" s="101"/>
      <c r="Y200" s="101"/>
      <c r="Z200" s="101"/>
      <c r="AA200" s="101"/>
      <c r="AB200" s="101"/>
      <c r="AC200" s="101"/>
      <c r="AD200" s="101"/>
      <c r="AE200" s="101"/>
    </row>
    <row r="201" spans="18:31" s="35" customFormat="1" ht="15" hidden="1" customHeight="1" x14ac:dyDescent="0.2">
      <c r="R201" s="46"/>
      <c r="S201" s="41"/>
      <c r="T201" s="101"/>
      <c r="U201" s="101"/>
      <c r="V201" s="101"/>
      <c r="W201" s="101"/>
      <c r="X201" s="101"/>
      <c r="Y201" s="101"/>
      <c r="Z201" s="101"/>
      <c r="AA201" s="101"/>
      <c r="AB201" s="101"/>
      <c r="AC201" s="101"/>
      <c r="AD201" s="101"/>
      <c r="AE201" s="101"/>
    </row>
    <row r="202" spans="18:31" s="35" customFormat="1" ht="15" hidden="1" customHeight="1" x14ac:dyDescent="0.2">
      <c r="R202" s="46"/>
      <c r="S202" s="41"/>
      <c r="T202" s="101"/>
      <c r="U202" s="101"/>
      <c r="V202" s="101"/>
      <c r="W202" s="101"/>
      <c r="X202" s="101"/>
      <c r="Y202" s="101"/>
      <c r="Z202" s="101"/>
      <c r="AA202" s="101"/>
      <c r="AB202" s="101"/>
      <c r="AC202" s="101"/>
      <c r="AD202" s="101"/>
      <c r="AE202" s="101"/>
    </row>
    <row r="203" spans="18:31" s="35" customFormat="1" ht="15" hidden="1" customHeight="1" x14ac:dyDescent="0.2">
      <c r="R203" s="46"/>
      <c r="S203" s="41"/>
      <c r="T203" s="101"/>
      <c r="U203" s="101"/>
      <c r="V203" s="101"/>
      <c r="W203" s="101"/>
      <c r="X203" s="101"/>
      <c r="Y203" s="101"/>
      <c r="Z203" s="101"/>
      <c r="AA203" s="101"/>
      <c r="AB203" s="101"/>
      <c r="AC203" s="101"/>
      <c r="AD203" s="101"/>
      <c r="AE203" s="101"/>
    </row>
    <row r="204" spans="18:31" s="35" customFormat="1" ht="15" hidden="1" customHeight="1" x14ac:dyDescent="0.2">
      <c r="R204" s="46"/>
      <c r="S204" s="41"/>
      <c r="T204" s="101"/>
      <c r="U204" s="101"/>
      <c r="V204" s="101"/>
      <c r="W204" s="101"/>
      <c r="X204" s="101"/>
      <c r="Y204" s="101"/>
      <c r="Z204" s="101"/>
      <c r="AA204" s="101"/>
      <c r="AB204" s="101"/>
      <c r="AC204" s="101"/>
      <c r="AD204" s="101"/>
      <c r="AE204" s="101"/>
    </row>
    <row r="205" spans="18:31" s="35" customFormat="1" ht="15" hidden="1" customHeight="1" x14ac:dyDescent="0.2">
      <c r="R205" s="46"/>
      <c r="S205" s="41"/>
      <c r="T205" s="101"/>
      <c r="U205" s="101"/>
      <c r="V205" s="101"/>
      <c r="W205" s="101"/>
      <c r="X205" s="101"/>
      <c r="Y205" s="101"/>
      <c r="Z205" s="101"/>
      <c r="AA205" s="101"/>
      <c r="AB205" s="101"/>
      <c r="AC205" s="101"/>
      <c r="AD205" s="101"/>
      <c r="AE205" s="101"/>
    </row>
    <row r="206" spans="18:31" s="35" customFormat="1" ht="15" hidden="1" customHeight="1" x14ac:dyDescent="0.2">
      <c r="R206" s="46"/>
      <c r="S206" s="41"/>
      <c r="T206" s="101"/>
      <c r="U206" s="101"/>
      <c r="V206" s="101"/>
      <c r="W206" s="101"/>
      <c r="X206" s="101"/>
      <c r="Y206" s="101"/>
      <c r="Z206" s="101"/>
      <c r="AA206" s="101"/>
      <c r="AB206" s="101"/>
      <c r="AC206" s="101"/>
      <c r="AD206" s="101"/>
      <c r="AE206" s="101"/>
    </row>
    <row r="207" spans="18:31" s="35" customFormat="1" ht="15" hidden="1" customHeight="1" x14ac:dyDescent="0.2">
      <c r="R207" s="46"/>
      <c r="S207" s="41"/>
      <c r="T207" s="101"/>
      <c r="U207" s="101"/>
      <c r="V207" s="101"/>
      <c r="W207" s="101"/>
      <c r="X207" s="101"/>
      <c r="Y207" s="101"/>
      <c r="Z207" s="101"/>
      <c r="AA207" s="101"/>
      <c r="AB207" s="101"/>
      <c r="AC207" s="101"/>
      <c r="AD207" s="101"/>
      <c r="AE207" s="101"/>
    </row>
    <row r="208" spans="18:31" s="35" customFormat="1" ht="15" hidden="1" customHeight="1" x14ac:dyDescent="0.2">
      <c r="R208" s="46"/>
      <c r="S208" s="41"/>
      <c r="T208" s="101"/>
      <c r="U208" s="101"/>
      <c r="V208" s="101"/>
      <c r="W208" s="101"/>
      <c r="X208" s="101"/>
      <c r="Y208" s="101"/>
      <c r="Z208" s="101"/>
      <c r="AA208" s="101"/>
      <c r="AB208" s="101"/>
      <c r="AC208" s="101"/>
      <c r="AD208" s="101"/>
      <c r="AE208" s="101"/>
    </row>
    <row r="209" spans="18:31" s="35" customFormat="1" ht="15" hidden="1" customHeight="1" x14ac:dyDescent="0.2">
      <c r="R209" s="46"/>
      <c r="S209" s="41"/>
      <c r="T209" s="101"/>
      <c r="U209" s="101"/>
      <c r="V209" s="101"/>
      <c r="W209" s="101"/>
      <c r="X209" s="101"/>
      <c r="Y209" s="101"/>
      <c r="Z209" s="101"/>
      <c r="AA209" s="101"/>
      <c r="AB209" s="101"/>
      <c r="AC209" s="101"/>
      <c r="AD209" s="101"/>
      <c r="AE209" s="101"/>
    </row>
    <row r="210" spans="18:31" s="35" customFormat="1" ht="15" hidden="1" customHeight="1" x14ac:dyDescent="0.2">
      <c r="R210" s="46"/>
      <c r="S210" s="41"/>
      <c r="T210" s="101"/>
      <c r="U210" s="101"/>
      <c r="V210" s="101"/>
      <c r="W210" s="101"/>
      <c r="X210" s="101"/>
      <c r="Y210" s="101"/>
      <c r="Z210" s="101"/>
      <c r="AA210" s="101"/>
      <c r="AB210" s="101"/>
      <c r="AC210" s="101"/>
      <c r="AD210" s="101"/>
      <c r="AE210" s="101"/>
    </row>
    <row r="211" spans="18:31" s="35" customFormat="1" ht="15" hidden="1" customHeight="1" x14ac:dyDescent="0.2">
      <c r="R211" s="46"/>
      <c r="S211" s="41"/>
      <c r="T211" s="101"/>
      <c r="U211" s="101"/>
      <c r="V211" s="101"/>
      <c r="W211" s="101"/>
      <c r="X211" s="101"/>
      <c r="Y211" s="101"/>
      <c r="Z211" s="101"/>
      <c r="AA211" s="101"/>
      <c r="AB211" s="101"/>
      <c r="AC211" s="101"/>
      <c r="AD211" s="101"/>
      <c r="AE211" s="101"/>
    </row>
    <row r="212" spans="18:31" s="35" customFormat="1" ht="15" hidden="1" customHeight="1" x14ac:dyDescent="0.2">
      <c r="R212" s="46"/>
      <c r="S212" s="41"/>
      <c r="T212" s="101"/>
      <c r="U212" s="101"/>
      <c r="V212" s="101"/>
      <c r="W212" s="101"/>
      <c r="X212" s="101"/>
      <c r="Y212" s="101"/>
      <c r="Z212" s="101"/>
      <c r="AA212" s="101"/>
      <c r="AB212" s="101"/>
      <c r="AC212" s="101"/>
      <c r="AD212" s="101"/>
      <c r="AE212" s="101"/>
    </row>
    <row r="213" spans="18:31" s="35" customFormat="1" ht="15" hidden="1" customHeight="1" x14ac:dyDescent="0.2">
      <c r="R213" s="46"/>
      <c r="S213" s="41"/>
      <c r="T213" s="101"/>
      <c r="U213" s="101"/>
      <c r="V213" s="101"/>
      <c r="W213" s="101"/>
      <c r="X213" s="101"/>
      <c r="Y213" s="101"/>
      <c r="Z213" s="101"/>
      <c r="AA213" s="101"/>
      <c r="AB213" s="101"/>
      <c r="AC213" s="101"/>
      <c r="AD213" s="101"/>
      <c r="AE213" s="101"/>
    </row>
    <row r="214" spans="18:31" s="35" customFormat="1" ht="15" hidden="1" customHeight="1" x14ac:dyDescent="0.2">
      <c r="R214" s="46"/>
      <c r="S214" s="41"/>
      <c r="T214" s="101"/>
      <c r="U214" s="101"/>
      <c r="V214" s="101"/>
      <c r="W214" s="101"/>
      <c r="X214" s="101"/>
      <c r="Y214" s="101"/>
      <c r="Z214" s="101"/>
      <c r="AA214" s="101"/>
      <c r="AB214" s="101"/>
      <c r="AC214" s="101"/>
      <c r="AD214" s="101"/>
      <c r="AE214" s="101"/>
    </row>
    <row r="215" spans="18:31" s="35" customFormat="1" ht="15" hidden="1" customHeight="1" x14ac:dyDescent="0.2">
      <c r="R215" s="46"/>
      <c r="S215" s="41"/>
      <c r="T215" s="101"/>
      <c r="U215" s="101"/>
      <c r="V215" s="101"/>
      <c r="W215" s="101"/>
      <c r="X215" s="101"/>
      <c r="Y215" s="101"/>
      <c r="Z215" s="101"/>
      <c r="AA215" s="101"/>
      <c r="AB215" s="101"/>
      <c r="AC215" s="101"/>
      <c r="AD215" s="101"/>
      <c r="AE215" s="101"/>
    </row>
    <row r="216" spans="18:31" s="35" customFormat="1" ht="15" hidden="1" customHeight="1" x14ac:dyDescent="0.2">
      <c r="R216" s="46"/>
      <c r="S216" s="41"/>
      <c r="T216" s="101"/>
      <c r="U216" s="101"/>
      <c r="V216" s="101"/>
      <c r="W216" s="101"/>
      <c r="X216" s="101"/>
      <c r="Y216" s="101"/>
      <c r="Z216" s="101"/>
      <c r="AA216" s="101"/>
      <c r="AB216" s="101"/>
      <c r="AC216" s="101"/>
      <c r="AD216" s="101"/>
      <c r="AE216" s="101"/>
    </row>
    <row r="217" spans="18:31" s="35" customFormat="1" ht="15" hidden="1" customHeight="1" x14ac:dyDescent="0.2">
      <c r="R217" s="46"/>
      <c r="S217" s="41"/>
      <c r="T217" s="101"/>
      <c r="U217" s="101"/>
      <c r="V217" s="101"/>
      <c r="W217" s="101"/>
      <c r="X217" s="101"/>
      <c r="Y217" s="101"/>
      <c r="Z217" s="101"/>
      <c r="AA217" s="101"/>
      <c r="AB217" s="101"/>
      <c r="AC217" s="101"/>
      <c r="AD217" s="101"/>
      <c r="AE217" s="101"/>
    </row>
    <row r="218" spans="18:31" s="35" customFormat="1" ht="15" hidden="1" customHeight="1" x14ac:dyDescent="0.2">
      <c r="R218" s="46"/>
      <c r="S218" s="41"/>
      <c r="T218" s="101"/>
      <c r="U218" s="101"/>
      <c r="V218" s="101"/>
      <c r="W218" s="101"/>
      <c r="X218" s="101"/>
      <c r="Y218" s="101"/>
      <c r="Z218" s="101"/>
      <c r="AA218" s="101"/>
      <c r="AB218" s="101"/>
      <c r="AC218" s="101"/>
      <c r="AD218" s="101"/>
      <c r="AE218" s="101"/>
    </row>
    <row r="219" spans="18:31" s="35" customFormat="1" ht="15" hidden="1" customHeight="1" x14ac:dyDescent="0.2">
      <c r="R219" s="46"/>
      <c r="S219" s="41"/>
      <c r="T219" s="101"/>
      <c r="U219" s="101"/>
      <c r="V219" s="101"/>
      <c r="W219" s="101"/>
      <c r="X219" s="101"/>
      <c r="Y219" s="101"/>
      <c r="Z219" s="101"/>
      <c r="AA219" s="101"/>
      <c r="AB219" s="101"/>
      <c r="AC219" s="101"/>
      <c r="AD219" s="101"/>
      <c r="AE219" s="101"/>
    </row>
    <row r="220" spans="18:31" s="35" customFormat="1" ht="15" hidden="1" customHeight="1" x14ac:dyDescent="0.2">
      <c r="R220" s="46"/>
      <c r="S220" s="41"/>
      <c r="T220" s="101"/>
      <c r="U220" s="101"/>
      <c r="V220" s="101"/>
      <c r="W220" s="101"/>
      <c r="X220" s="101"/>
      <c r="Y220" s="101"/>
      <c r="Z220" s="101"/>
      <c r="AA220" s="101"/>
      <c r="AB220" s="101"/>
      <c r="AC220" s="101"/>
      <c r="AD220" s="101"/>
      <c r="AE220" s="101"/>
    </row>
    <row r="221" spans="18:31" s="35" customFormat="1" ht="15" hidden="1" customHeight="1" x14ac:dyDescent="0.2">
      <c r="R221" s="46"/>
      <c r="S221" s="41"/>
      <c r="T221" s="101"/>
      <c r="U221" s="101"/>
      <c r="V221" s="101"/>
      <c r="W221" s="101"/>
      <c r="X221" s="101"/>
      <c r="Y221" s="101"/>
      <c r="Z221" s="101"/>
      <c r="AA221" s="101"/>
      <c r="AB221" s="101"/>
      <c r="AC221" s="101"/>
      <c r="AD221" s="101"/>
      <c r="AE221" s="101"/>
    </row>
    <row r="222" spans="18:31" s="35" customFormat="1" ht="15" hidden="1" customHeight="1" x14ac:dyDescent="0.2">
      <c r="R222" s="46"/>
      <c r="S222" s="41"/>
      <c r="T222" s="101"/>
      <c r="U222" s="101"/>
      <c r="V222" s="101"/>
      <c r="W222" s="101"/>
      <c r="X222" s="101"/>
      <c r="Y222" s="101"/>
      <c r="Z222" s="101"/>
      <c r="AA222" s="101"/>
      <c r="AB222" s="101"/>
      <c r="AC222" s="101"/>
      <c r="AD222" s="101"/>
      <c r="AE222" s="101"/>
    </row>
    <row r="223" spans="18:31" s="35" customFormat="1" ht="15" hidden="1" customHeight="1" x14ac:dyDescent="0.2">
      <c r="R223" s="46"/>
      <c r="S223" s="41"/>
      <c r="T223" s="101"/>
      <c r="U223" s="101"/>
      <c r="V223" s="101"/>
      <c r="W223" s="101"/>
      <c r="X223" s="101"/>
      <c r="Y223" s="101"/>
      <c r="Z223" s="101"/>
      <c r="AA223" s="101"/>
      <c r="AB223" s="101"/>
      <c r="AC223" s="101"/>
      <c r="AD223" s="101"/>
      <c r="AE223" s="101"/>
    </row>
    <row r="224" spans="18:31" s="35" customFormat="1" ht="15" hidden="1" customHeight="1" x14ac:dyDescent="0.2">
      <c r="R224" s="46"/>
      <c r="S224" s="41"/>
      <c r="T224" s="101"/>
      <c r="U224" s="101"/>
      <c r="V224" s="101"/>
      <c r="W224" s="101"/>
      <c r="X224" s="101"/>
      <c r="Y224" s="101"/>
      <c r="Z224" s="101"/>
      <c r="AA224" s="101"/>
      <c r="AB224" s="101"/>
      <c r="AC224" s="101"/>
      <c r="AD224" s="101"/>
      <c r="AE224" s="101"/>
    </row>
    <row r="225" spans="18:31" s="35" customFormat="1" ht="15" hidden="1" customHeight="1" x14ac:dyDescent="0.2">
      <c r="R225" s="46"/>
      <c r="S225" s="41"/>
      <c r="T225" s="101"/>
      <c r="U225" s="101"/>
      <c r="V225" s="101"/>
      <c r="W225" s="101"/>
      <c r="X225" s="101"/>
      <c r="Y225" s="101"/>
      <c r="Z225" s="101"/>
      <c r="AA225" s="101"/>
      <c r="AB225" s="101"/>
      <c r="AC225" s="101"/>
      <c r="AD225" s="101"/>
      <c r="AE225" s="101"/>
    </row>
    <row r="226" spans="18:31" s="35" customFormat="1" ht="15" hidden="1" customHeight="1" x14ac:dyDescent="0.2">
      <c r="R226" s="46"/>
      <c r="S226" s="41"/>
      <c r="T226" s="101"/>
      <c r="U226" s="101"/>
      <c r="V226" s="101"/>
      <c r="W226" s="101"/>
      <c r="X226" s="101"/>
      <c r="Y226" s="101"/>
      <c r="Z226" s="101"/>
      <c r="AA226" s="101"/>
      <c r="AB226" s="101"/>
      <c r="AC226" s="101"/>
      <c r="AD226" s="101"/>
      <c r="AE226" s="101"/>
    </row>
    <row r="227" spans="18:31" s="35" customFormat="1" ht="15" hidden="1" customHeight="1" x14ac:dyDescent="0.2">
      <c r="R227" s="46"/>
      <c r="S227" s="41"/>
      <c r="T227" s="101"/>
      <c r="U227" s="101"/>
      <c r="V227" s="101"/>
      <c r="W227" s="101"/>
      <c r="X227" s="101"/>
      <c r="Y227" s="101"/>
      <c r="Z227" s="101"/>
      <c r="AA227" s="101"/>
      <c r="AB227" s="101"/>
      <c r="AC227" s="101"/>
      <c r="AD227" s="101"/>
      <c r="AE227" s="101"/>
    </row>
    <row r="228" spans="18:31" s="35" customFormat="1" ht="15" hidden="1" customHeight="1" x14ac:dyDescent="0.2">
      <c r="R228" s="46"/>
      <c r="S228" s="41"/>
      <c r="T228" s="101"/>
      <c r="U228" s="101"/>
      <c r="V228" s="101"/>
      <c r="W228" s="101"/>
      <c r="X228" s="101"/>
      <c r="Y228" s="101"/>
      <c r="Z228" s="101"/>
      <c r="AA228" s="101"/>
      <c r="AB228" s="101"/>
      <c r="AC228" s="101"/>
      <c r="AD228" s="101"/>
      <c r="AE228" s="101"/>
    </row>
    <row r="229" spans="18:31" s="35" customFormat="1" ht="15" hidden="1" customHeight="1" x14ac:dyDescent="0.2">
      <c r="R229" s="46"/>
      <c r="S229" s="41"/>
      <c r="T229" s="101"/>
      <c r="U229" s="101"/>
      <c r="V229" s="101"/>
      <c r="W229" s="101"/>
      <c r="X229" s="101"/>
      <c r="Y229" s="101"/>
      <c r="Z229" s="101"/>
      <c r="AA229" s="101"/>
      <c r="AB229" s="101"/>
      <c r="AC229" s="101"/>
      <c r="AD229" s="101"/>
      <c r="AE229" s="101"/>
    </row>
    <row r="230" spans="18:31" s="35" customFormat="1" ht="15" hidden="1" customHeight="1" x14ac:dyDescent="0.2">
      <c r="R230" s="46"/>
      <c r="S230" s="41"/>
      <c r="T230" s="101"/>
      <c r="U230" s="101"/>
      <c r="V230" s="101"/>
      <c r="W230" s="101"/>
      <c r="X230" s="101"/>
      <c r="Y230" s="101"/>
      <c r="Z230" s="101"/>
      <c r="AA230" s="101"/>
      <c r="AB230" s="101"/>
      <c r="AC230" s="101"/>
      <c r="AD230" s="101"/>
      <c r="AE230" s="101"/>
    </row>
    <row r="231" spans="18:31" s="35" customFormat="1" ht="15" hidden="1" customHeight="1" x14ac:dyDescent="0.2">
      <c r="R231" s="46"/>
      <c r="S231" s="41"/>
      <c r="T231" s="101"/>
      <c r="U231" s="101"/>
      <c r="V231" s="101"/>
      <c r="W231" s="101"/>
      <c r="X231" s="101"/>
      <c r="Y231" s="101"/>
      <c r="Z231" s="101"/>
      <c r="AA231" s="101"/>
      <c r="AB231" s="101"/>
      <c r="AC231" s="101"/>
      <c r="AD231" s="101"/>
      <c r="AE231" s="101"/>
    </row>
    <row r="232" spans="18:31" s="35" customFormat="1" ht="15" hidden="1" customHeight="1" x14ac:dyDescent="0.2">
      <c r="R232" s="46"/>
      <c r="S232" s="41"/>
      <c r="T232" s="101"/>
      <c r="U232" s="101"/>
      <c r="V232" s="101"/>
      <c r="W232" s="101"/>
      <c r="X232" s="101"/>
      <c r="Y232" s="101"/>
      <c r="Z232" s="101"/>
      <c r="AA232" s="101"/>
      <c r="AB232" s="101"/>
      <c r="AC232" s="101"/>
      <c r="AD232" s="101"/>
      <c r="AE232" s="101"/>
    </row>
    <row r="233" spans="18:31" s="35" customFormat="1" ht="15" hidden="1" customHeight="1" x14ac:dyDescent="0.2">
      <c r="R233" s="46"/>
      <c r="S233" s="41"/>
      <c r="T233" s="101"/>
      <c r="U233" s="101"/>
      <c r="V233" s="101"/>
      <c r="W233" s="101"/>
      <c r="X233" s="101"/>
      <c r="Y233" s="101"/>
      <c r="Z233" s="101"/>
      <c r="AA233" s="101"/>
      <c r="AB233" s="101"/>
      <c r="AC233" s="101"/>
      <c r="AD233" s="101"/>
      <c r="AE233" s="101"/>
    </row>
    <row r="234" spans="18:31" s="35" customFormat="1" ht="15" hidden="1" customHeight="1" x14ac:dyDescent="0.2">
      <c r="R234" s="46"/>
      <c r="S234" s="41"/>
      <c r="T234" s="101"/>
      <c r="U234" s="101"/>
      <c r="V234" s="101"/>
      <c r="W234" s="101"/>
      <c r="X234" s="101"/>
      <c r="Y234" s="101"/>
      <c r="Z234" s="101"/>
      <c r="AA234" s="101"/>
      <c r="AB234" s="101"/>
      <c r="AC234" s="101"/>
      <c r="AD234" s="101"/>
      <c r="AE234" s="101"/>
    </row>
    <row r="235" spans="18:31" s="35" customFormat="1" ht="15" hidden="1" customHeight="1" x14ac:dyDescent="0.2">
      <c r="R235" s="46"/>
      <c r="S235" s="41"/>
      <c r="T235" s="101"/>
      <c r="U235" s="101"/>
      <c r="V235" s="101"/>
      <c r="W235" s="101"/>
      <c r="X235" s="101"/>
      <c r="Y235" s="101"/>
      <c r="Z235" s="101"/>
      <c r="AA235" s="101"/>
      <c r="AB235" s="101"/>
      <c r="AC235" s="101"/>
      <c r="AD235" s="101"/>
      <c r="AE235" s="101"/>
    </row>
    <row r="236" spans="18:31" s="35" customFormat="1" ht="15" hidden="1" customHeight="1" x14ac:dyDescent="0.2">
      <c r="R236" s="46"/>
      <c r="S236" s="41"/>
      <c r="T236" s="101"/>
      <c r="U236" s="101"/>
      <c r="V236" s="101"/>
      <c r="W236" s="101"/>
      <c r="X236" s="101"/>
      <c r="Y236" s="101"/>
      <c r="Z236" s="101"/>
      <c r="AA236" s="101"/>
      <c r="AB236" s="101"/>
      <c r="AC236" s="101"/>
      <c r="AD236" s="101"/>
      <c r="AE236" s="101"/>
    </row>
    <row r="237" spans="18:31" s="35" customFormat="1" ht="15" hidden="1" customHeight="1" x14ac:dyDescent="0.2">
      <c r="R237" s="46"/>
      <c r="S237" s="41"/>
      <c r="T237" s="101"/>
      <c r="U237" s="101"/>
      <c r="V237" s="101"/>
      <c r="W237" s="101"/>
      <c r="X237" s="101"/>
      <c r="Y237" s="101"/>
      <c r="Z237" s="101"/>
      <c r="AA237" s="101"/>
      <c r="AB237" s="101"/>
      <c r="AC237" s="101"/>
      <c r="AD237" s="101"/>
      <c r="AE237" s="101"/>
    </row>
    <row r="238" spans="18:31" s="35" customFormat="1" ht="15" hidden="1" customHeight="1" x14ac:dyDescent="0.2">
      <c r="R238" s="46"/>
      <c r="S238" s="41"/>
      <c r="T238" s="101"/>
      <c r="U238" s="101"/>
      <c r="V238" s="101"/>
      <c r="W238" s="101"/>
      <c r="X238" s="101"/>
      <c r="Y238" s="101"/>
      <c r="Z238" s="101"/>
      <c r="AA238" s="101"/>
      <c r="AB238" s="101"/>
      <c r="AC238" s="101"/>
      <c r="AD238" s="101"/>
      <c r="AE238" s="101"/>
    </row>
    <row r="239" spans="18:31" s="35" customFormat="1" ht="15" hidden="1" customHeight="1" x14ac:dyDescent="0.2">
      <c r="R239" s="46"/>
      <c r="S239" s="41"/>
      <c r="T239" s="101"/>
      <c r="U239" s="101"/>
      <c r="V239" s="101"/>
      <c r="W239" s="101"/>
      <c r="X239" s="101"/>
      <c r="Y239" s="101"/>
      <c r="Z239" s="101"/>
      <c r="AA239" s="101"/>
      <c r="AB239" s="101"/>
      <c r="AC239" s="101"/>
      <c r="AD239" s="101"/>
      <c r="AE239" s="101"/>
    </row>
    <row r="240" spans="18:31" s="35" customFormat="1" ht="15" hidden="1" customHeight="1" x14ac:dyDescent="0.2">
      <c r="R240" s="46"/>
      <c r="S240" s="41"/>
      <c r="T240" s="101"/>
      <c r="U240" s="101"/>
      <c r="V240" s="101"/>
      <c r="W240" s="101"/>
      <c r="X240" s="101"/>
      <c r="Y240" s="101"/>
      <c r="Z240" s="101"/>
      <c r="AA240" s="101"/>
      <c r="AB240" s="101"/>
      <c r="AC240" s="101"/>
      <c r="AD240" s="101"/>
      <c r="AE240" s="101"/>
    </row>
    <row r="241" spans="18:31" s="35" customFormat="1" ht="15" hidden="1" customHeight="1" x14ac:dyDescent="0.2">
      <c r="R241" s="46"/>
      <c r="S241" s="41"/>
      <c r="T241" s="101"/>
      <c r="U241" s="101"/>
      <c r="V241" s="101"/>
      <c r="W241" s="101"/>
      <c r="X241" s="101"/>
      <c r="Y241" s="101"/>
      <c r="Z241" s="101"/>
      <c r="AA241" s="101"/>
      <c r="AB241" s="101"/>
      <c r="AC241" s="101"/>
      <c r="AD241" s="101"/>
      <c r="AE241" s="101"/>
    </row>
    <row r="242" spans="18:31" s="35" customFormat="1" ht="15" hidden="1" customHeight="1" x14ac:dyDescent="0.2">
      <c r="R242" s="46"/>
      <c r="S242" s="41"/>
      <c r="T242" s="101"/>
      <c r="U242" s="101"/>
      <c r="V242" s="101"/>
      <c r="W242" s="101"/>
      <c r="X242" s="101"/>
      <c r="Y242" s="101"/>
      <c r="Z242" s="101"/>
      <c r="AA242" s="101"/>
      <c r="AB242" s="101"/>
      <c r="AC242" s="101"/>
      <c r="AD242" s="101"/>
      <c r="AE242" s="101"/>
    </row>
    <row r="243" spans="18:31" s="35" customFormat="1" ht="15" hidden="1" customHeight="1" x14ac:dyDescent="0.2">
      <c r="R243" s="46"/>
      <c r="S243" s="41"/>
      <c r="T243" s="101"/>
      <c r="U243" s="101"/>
      <c r="V243" s="101"/>
      <c r="W243" s="101"/>
      <c r="X243" s="101"/>
      <c r="Y243" s="101"/>
      <c r="Z243" s="101"/>
      <c r="AA243" s="101"/>
      <c r="AB243" s="101"/>
      <c r="AC243" s="101"/>
      <c r="AD243" s="101"/>
      <c r="AE243" s="101"/>
    </row>
    <row r="244" spans="18:31" s="35" customFormat="1" ht="15" hidden="1" customHeight="1" x14ac:dyDescent="0.2">
      <c r="R244" s="46"/>
      <c r="S244" s="41"/>
      <c r="T244" s="101"/>
      <c r="U244" s="101"/>
      <c r="V244" s="101"/>
      <c r="W244" s="101"/>
      <c r="X244" s="101"/>
      <c r="Y244" s="101"/>
      <c r="Z244" s="101"/>
      <c r="AA244" s="101"/>
      <c r="AB244" s="101"/>
      <c r="AC244" s="101"/>
      <c r="AD244" s="101"/>
      <c r="AE244" s="101"/>
    </row>
    <row r="245" spans="18:31" s="35" customFormat="1" ht="15" hidden="1" customHeight="1" x14ac:dyDescent="0.2">
      <c r="R245" s="46"/>
      <c r="S245" s="41"/>
      <c r="T245" s="101"/>
      <c r="U245" s="101"/>
      <c r="V245" s="101"/>
      <c r="W245" s="101"/>
      <c r="X245" s="101"/>
      <c r="Y245" s="101"/>
      <c r="Z245" s="101"/>
      <c r="AA245" s="101"/>
      <c r="AB245" s="101"/>
      <c r="AC245" s="101"/>
      <c r="AD245" s="101"/>
      <c r="AE245" s="101"/>
    </row>
    <row r="246" spans="18:31" s="35" customFormat="1" ht="15" hidden="1" customHeight="1" x14ac:dyDescent="0.2">
      <c r="R246" s="46"/>
      <c r="S246" s="41"/>
      <c r="T246" s="101"/>
      <c r="U246" s="101"/>
      <c r="V246" s="101"/>
      <c r="W246" s="101"/>
      <c r="X246" s="101"/>
      <c r="Y246" s="101"/>
      <c r="Z246" s="101"/>
      <c r="AA246" s="101"/>
      <c r="AB246" s="101"/>
      <c r="AC246" s="101"/>
      <c r="AD246" s="101"/>
      <c r="AE246" s="101"/>
    </row>
    <row r="247" spans="18:31" s="35" customFormat="1" ht="14.25" hidden="1" customHeight="1" x14ac:dyDescent="0.2"/>
    <row r="248" spans="18:31" s="35" customFormat="1" ht="14.25" hidden="1" customHeight="1" x14ac:dyDescent="0.2"/>
    <row r="249" spans="18:31" s="35" customFormat="1" ht="14.25" hidden="1" customHeight="1" x14ac:dyDescent="0.2"/>
    <row r="250" spans="18:31" s="35" customFormat="1" ht="14.25" hidden="1" customHeight="1" x14ac:dyDescent="0.2"/>
    <row r="251" spans="18:31" s="35" customFormat="1" ht="14.25" hidden="1" customHeight="1" x14ac:dyDescent="0.2"/>
    <row r="252" spans="18:31" s="35" customFormat="1" ht="14.25" hidden="1" customHeight="1" x14ac:dyDescent="0.2"/>
    <row r="253" spans="18:31" s="35" customFormat="1" ht="14.25" hidden="1" customHeight="1" x14ac:dyDescent="0.2"/>
    <row r="254" spans="18:31" s="35" customFormat="1" ht="14.25" hidden="1" customHeight="1" x14ac:dyDescent="0.2"/>
    <row r="255" spans="18:31" s="35" customFormat="1" ht="14.25" hidden="1" customHeight="1" x14ac:dyDescent="0.2"/>
    <row r="256" spans="18:31" s="35" customFormat="1" ht="14.25" hidden="1" customHeight="1" x14ac:dyDescent="0.2"/>
    <row r="257" s="35" customFormat="1" ht="14.25" hidden="1" customHeight="1" x14ac:dyDescent="0.2"/>
    <row r="258" s="35" customFormat="1" ht="14.25" hidden="1" customHeight="1" x14ac:dyDescent="0.2"/>
    <row r="259" s="35" customFormat="1" ht="14.25" hidden="1" customHeight="1" x14ac:dyDescent="0.2"/>
    <row r="260" s="35" customFormat="1" ht="14.25" hidden="1" customHeight="1" x14ac:dyDescent="0.2"/>
    <row r="261" s="35" customFormat="1" ht="14.25" hidden="1" customHeight="1" x14ac:dyDescent="0.2"/>
    <row r="262" s="35" customFormat="1" ht="14.25" hidden="1" customHeight="1" x14ac:dyDescent="0.2"/>
    <row r="263" s="35" customFormat="1" ht="14.25" hidden="1" customHeight="1" x14ac:dyDescent="0.2"/>
    <row r="264" s="35" customFormat="1" ht="14.25" hidden="1" customHeight="1" x14ac:dyDescent="0.2"/>
    <row r="265" s="35" customFormat="1" ht="14.25" hidden="1" customHeight="1" x14ac:dyDescent="0.2"/>
    <row r="266" s="35" customFormat="1" ht="14.25" hidden="1" customHeight="1" x14ac:dyDescent="0.2"/>
    <row r="267" s="35" customFormat="1" ht="14.25" hidden="1" customHeight="1" x14ac:dyDescent="0.2"/>
    <row r="268" s="35" customFormat="1" ht="14.25" hidden="1" customHeight="1" x14ac:dyDescent="0.2"/>
    <row r="269" s="35" customFormat="1" ht="14.25" hidden="1" customHeight="1" x14ac:dyDescent="0.2"/>
    <row r="270" s="35" customFormat="1" ht="14.25" hidden="1" customHeight="1" x14ac:dyDescent="0.2"/>
    <row r="271" s="35" customFormat="1" ht="14.25" hidden="1" customHeight="1" x14ac:dyDescent="0.2"/>
    <row r="272" s="35" customFormat="1" ht="14.25" hidden="1" customHeight="1" x14ac:dyDescent="0.2"/>
    <row r="273" s="35" customFormat="1" ht="14.25" hidden="1" customHeight="1" x14ac:dyDescent="0.2"/>
    <row r="274" s="97" customFormat="1" ht="14.25" hidden="1" customHeight="1" x14ac:dyDescent="0.2"/>
    <row r="275" s="97" customFormat="1" ht="14.25" hidden="1" customHeight="1" x14ac:dyDescent="0.2"/>
  </sheetData>
  <sheetProtection password="DFDE" sheet="1" objects="1" scenarios="1" selectLockedCells="1"/>
  <dataValidations count="3">
    <dataValidation type="list" allowBlank="1" showInputMessage="1" showErrorMessage="1" sqref="M6">
      <formula1>$T$120:$T$131</formula1>
    </dataValidation>
    <dataValidation type="list" allowBlank="1" showInputMessage="1" showErrorMessage="1" sqref="F6">
      <formula1>$R$119:$R$120</formula1>
    </dataValidation>
    <dataValidation type="list" allowBlank="1" showInputMessage="1" showErrorMessage="1" sqref="U65 D5 U139 U199">
      <formula1>$U$119:$U$120</formula1>
    </dataValidation>
  </dataValidation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E275"/>
  <sheetViews>
    <sheetView workbookViewId="0">
      <selection activeCell="K33" sqref="K33"/>
    </sheetView>
  </sheetViews>
  <sheetFormatPr defaultRowHeight="14.25" x14ac:dyDescent="0.2"/>
  <cols>
    <col min="1" max="1" width="15" style="4" customWidth="1"/>
    <col min="2" max="3" width="12.5703125" style="4" customWidth="1"/>
    <col min="4" max="4" width="11.7109375" style="4" bestFit="1" customWidth="1"/>
    <col min="5" max="5" width="8.140625" style="4" customWidth="1"/>
    <col min="6" max="6" width="12.85546875" style="4" customWidth="1"/>
    <col min="7" max="8" width="10.42578125" style="4" bestFit="1" customWidth="1"/>
    <col min="9" max="9" width="15.28515625" style="4" customWidth="1"/>
    <col min="10" max="10" width="10.85546875" style="4" customWidth="1"/>
    <col min="11" max="14" width="10.42578125" style="4" bestFit="1" customWidth="1"/>
    <col min="15" max="15" width="18.42578125" style="4" customWidth="1"/>
    <col min="16" max="16" width="9.140625" style="4"/>
    <col min="17" max="17" width="9.28515625" style="4" bestFit="1" customWidth="1"/>
    <col min="18" max="18" width="9" style="4" bestFit="1" customWidth="1"/>
    <col min="19" max="31" width="12.140625" style="4" bestFit="1" customWidth="1"/>
    <col min="32" max="16384" width="9.140625" style="4"/>
  </cols>
  <sheetData>
    <row r="1" spans="1:17" ht="15" customHeight="1" x14ac:dyDescent="0.2">
      <c r="A1" s="288"/>
      <c r="B1" s="289"/>
      <c r="C1" s="289"/>
      <c r="D1" s="289"/>
      <c r="E1" s="289"/>
      <c r="F1" s="289"/>
      <c r="G1" s="289"/>
      <c r="H1" s="289"/>
      <c r="I1" s="289"/>
      <c r="J1" s="289"/>
      <c r="K1" s="289"/>
      <c r="L1" s="289"/>
      <c r="M1" s="289"/>
      <c r="N1" s="290"/>
    </row>
    <row r="2" spans="1:17" ht="14.25" customHeight="1" x14ac:dyDescent="0.2">
      <c r="A2" s="291"/>
      <c r="B2" s="292"/>
      <c r="C2" s="292"/>
      <c r="D2" s="292"/>
      <c r="E2" s="292"/>
      <c r="F2" s="292"/>
      <c r="G2" s="292"/>
      <c r="H2" s="292"/>
      <c r="I2" s="292"/>
      <c r="J2" s="292"/>
      <c r="K2" s="292"/>
      <c r="L2" s="292"/>
      <c r="M2" s="292"/>
      <c r="N2" s="293"/>
    </row>
    <row r="3" spans="1:17" ht="14.25" customHeight="1" x14ac:dyDescent="0.2">
      <c r="A3" s="294"/>
      <c r="B3" s="295"/>
      <c r="C3" s="295"/>
      <c r="D3" s="295"/>
      <c r="E3" s="295"/>
      <c r="F3" s="295"/>
      <c r="G3" s="295"/>
      <c r="H3" s="295"/>
      <c r="I3" s="295"/>
      <c r="J3" s="295"/>
      <c r="K3" s="295"/>
      <c r="L3" s="295"/>
      <c r="M3" s="295"/>
      <c r="N3" s="296"/>
    </row>
    <row r="4" spans="1:17" ht="15" customHeight="1" thickBot="1" x14ac:dyDescent="0.25">
      <c r="A4" s="297"/>
      <c r="B4" s="298"/>
      <c r="C4" s="298"/>
      <c r="D4" s="298"/>
      <c r="E4" s="298"/>
      <c r="F4" s="298"/>
      <c r="G4" s="298"/>
      <c r="H4" s="298"/>
      <c r="I4" s="298"/>
      <c r="J4" s="298"/>
      <c r="K4" s="298"/>
      <c r="L4" s="298"/>
      <c r="M4" s="298"/>
      <c r="N4" s="299"/>
    </row>
    <row r="5" spans="1:17" ht="36" customHeight="1" thickBot="1" x14ac:dyDescent="0.25">
      <c r="A5" s="311"/>
      <c r="B5" s="312"/>
      <c r="C5" s="313"/>
      <c r="D5" s="83"/>
      <c r="E5" s="287"/>
      <c r="F5" s="28"/>
      <c r="G5" s="300"/>
      <c r="H5" s="301"/>
      <c r="I5" s="314"/>
      <c r="J5" s="88"/>
      <c r="K5" s="29"/>
      <c r="L5" s="30"/>
      <c r="M5" s="31"/>
      <c r="N5" s="32"/>
    </row>
    <row r="6" spans="1:17" ht="36" customHeight="1" thickBot="1" x14ac:dyDescent="0.25">
      <c r="A6" s="311"/>
      <c r="B6" s="312"/>
      <c r="C6" s="312"/>
      <c r="D6" s="312"/>
      <c r="E6" s="313"/>
      <c r="F6" s="85"/>
      <c r="G6" s="300"/>
      <c r="H6" s="301"/>
      <c r="I6" s="314"/>
      <c r="J6" s="85"/>
      <c r="K6" s="315"/>
      <c r="L6" s="316"/>
      <c r="M6" s="87"/>
      <c r="N6" s="33"/>
    </row>
    <row r="7" spans="1:17" s="5" customFormat="1" ht="20.100000000000001" customHeight="1" x14ac:dyDescent="0.25">
      <c r="A7" s="20"/>
      <c r="B7" s="21"/>
      <c r="C7" s="22"/>
      <c r="D7" s="21"/>
      <c r="E7" s="21"/>
      <c r="F7" s="21"/>
      <c r="G7" s="21"/>
      <c r="H7" s="21"/>
      <c r="I7" s="21"/>
      <c r="J7" s="21"/>
      <c r="K7" s="6"/>
      <c r="L7" s="6"/>
      <c r="M7" s="6"/>
      <c r="N7" s="6"/>
    </row>
    <row r="8" spans="1:17" s="5" customFormat="1" ht="20.100000000000001" customHeight="1" x14ac:dyDescent="0.25">
      <c r="A8" s="20"/>
      <c r="B8" s="23"/>
      <c r="C8" s="24"/>
      <c r="D8" s="24"/>
      <c r="E8" s="24"/>
      <c r="F8" s="24"/>
      <c r="G8" s="24"/>
      <c r="H8" s="20"/>
      <c r="I8" s="20"/>
      <c r="J8" s="20"/>
    </row>
    <row r="9" spans="1:17" s="5" customFormat="1" ht="20.100000000000001" customHeight="1" x14ac:dyDescent="0.25">
      <c r="A9" s="8"/>
      <c r="B9" s="23"/>
      <c r="C9" s="25"/>
      <c r="D9" s="24"/>
      <c r="E9" s="24"/>
      <c r="F9" s="24"/>
      <c r="G9" s="20"/>
      <c r="H9" s="20"/>
      <c r="I9" s="20"/>
      <c r="J9" s="25"/>
      <c r="K9" s="7"/>
      <c r="L9" s="7"/>
      <c r="M9" s="7"/>
      <c r="N9" s="7"/>
    </row>
    <row r="10" spans="1:17" s="5" customFormat="1" ht="20.100000000000001" customHeight="1" x14ac:dyDescent="0.25">
      <c r="A10" s="26"/>
      <c r="B10" s="20"/>
      <c r="C10" s="25"/>
      <c r="D10" s="27"/>
      <c r="E10" s="10"/>
      <c r="F10" s="25"/>
      <c r="G10" s="27"/>
      <c r="H10" s="27"/>
      <c r="I10" s="27"/>
      <c r="J10" s="27"/>
      <c r="K10" s="9"/>
      <c r="L10" s="9"/>
      <c r="M10" s="9"/>
      <c r="N10" s="9"/>
    </row>
    <row r="11" spans="1:17" ht="32.25" customHeight="1" x14ac:dyDescent="0.25">
      <c r="A11" s="17"/>
      <c r="B11" s="18"/>
      <c r="C11" s="19"/>
      <c r="D11" s="19"/>
      <c r="E11" s="19"/>
      <c r="F11" s="19"/>
      <c r="G11" s="19"/>
      <c r="H11" s="19"/>
      <c r="I11" s="19"/>
      <c r="J11" s="19"/>
      <c r="K11" s="19"/>
      <c r="L11" s="19"/>
      <c r="M11" s="19"/>
      <c r="N11" s="19"/>
      <c r="O11" s="12"/>
    </row>
    <row r="12" spans="1:17" ht="15" hidden="1" customHeight="1" x14ac:dyDescent="0.2">
      <c r="A12" s="11"/>
      <c r="B12" s="11"/>
      <c r="C12" s="11"/>
      <c r="D12" s="11"/>
      <c r="E12" s="11"/>
      <c r="F12" s="11"/>
      <c r="G12" s="11"/>
      <c r="H12" s="11"/>
      <c r="I12" s="11"/>
      <c r="J12" s="11"/>
      <c r="K12" s="11"/>
      <c r="L12" s="11"/>
      <c r="M12" s="11"/>
      <c r="N12" s="11"/>
      <c r="O12" s="12"/>
    </row>
    <row r="13" spans="1:17" ht="15.75" x14ac:dyDescent="0.25">
      <c r="A13" s="14"/>
      <c r="B13" s="15"/>
      <c r="C13" s="16"/>
      <c r="D13" s="16"/>
      <c r="E13" s="16"/>
      <c r="F13" s="16"/>
      <c r="G13" s="16"/>
      <c r="H13" s="16"/>
      <c r="I13" s="16"/>
      <c r="J13" s="16"/>
      <c r="K13" s="16"/>
      <c r="L13" s="16"/>
      <c r="M13" s="16"/>
      <c r="N13" s="16"/>
      <c r="O13" s="1"/>
      <c r="Q13" s="13"/>
    </row>
    <row r="14" spans="1:17" ht="15.75" x14ac:dyDescent="0.25">
      <c r="A14" s="14"/>
      <c r="B14" s="15"/>
      <c r="C14" s="16"/>
      <c r="D14" s="16"/>
      <c r="E14" s="16"/>
      <c r="F14" s="16"/>
      <c r="G14" s="16"/>
      <c r="H14" s="16"/>
      <c r="I14" s="16"/>
      <c r="J14" s="16"/>
      <c r="K14" s="16"/>
      <c r="L14" s="16"/>
      <c r="M14" s="16"/>
      <c r="N14" s="16"/>
      <c r="O14" s="1"/>
    </row>
    <row r="15" spans="1:17" ht="15.75" x14ac:dyDescent="0.25">
      <c r="A15" s="14"/>
      <c r="B15" s="15"/>
      <c r="C15" s="16"/>
      <c r="D15" s="16"/>
      <c r="E15" s="16"/>
      <c r="F15" s="16"/>
      <c r="G15" s="16"/>
      <c r="H15" s="16"/>
      <c r="I15" s="16"/>
      <c r="J15" s="16"/>
      <c r="K15" s="16"/>
      <c r="L15" s="16"/>
      <c r="M15" s="16"/>
      <c r="N15" s="16"/>
      <c r="O15" s="1"/>
    </row>
    <row r="16" spans="1:17" ht="15.75" x14ac:dyDescent="0.25">
      <c r="A16" s="14"/>
      <c r="B16" s="15"/>
      <c r="C16" s="16"/>
      <c r="D16" s="16"/>
      <c r="E16" s="16"/>
      <c r="F16" s="16"/>
      <c r="G16" s="16"/>
      <c r="H16" s="16"/>
      <c r="I16" s="16"/>
      <c r="J16" s="16"/>
      <c r="K16" s="16"/>
      <c r="L16" s="16"/>
      <c r="M16" s="16"/>
      <c r="N16" s="16"/>
      <c r="O16" s="2"/>
    </row>
    <row r="17" spans="1:15" ht="15.75" x14ac:dyDescent="0.25">
      <c r="A17" s="14"/>
      <c r="B17" s="15"/>
      <c r="C17" s="16"/>
      <c r="D17" s="16"/>
      <c r="E17" s="16"/>
      <c r="F17" s="16"/>
      <c r="G17" s="16"/>
      <c r="H17" s="16"/>
      <c r="I17" s="16"/>
      <c r="J17" s="16"/>
      <c r="K17" s="16"/>
      <c r="L17" s="16"/>
      <c r="M17" s="16"/>
      <c r="N17" s="16"/>
      <c r="O17" s="2"/>
    </row>
    <row r="18" spans="1:15" ht="15.75" x14ac:dyDescent="0.25">
      <c r="A18" s="14"/>
      <c r="B18" s="15"/>
      <c r="C18" s="16"/>
      <c r="D18" s="16"/>
      <c r="E18" s="16"/>
      <c r="F18" s="16"/>
      <c r="G18" s="16"/>
      <c r="H18" s="16"/>
      <c r="I18" s="16"/>
      <c r="J18" s="16"/>
      <c r="K18" s="16"/>
      <c r="L18" s="16"/>
      <c r="M18" s="16"/>
      <c r="N18" s="16"/>
      <c r="O18" s="3"/>
    </row>
    <row r="19" spans="1:15" ht="15.75" x14ac:dyDescent="0.25">
      <c r="A19" s="14"/>
      <c r="B19" s="15"/>
      <c r="C19" s="16"/>
      <c r="D19" s="16"/>
      <c r="E19" s="16"/>
      <c r="F19" s="16"/>
      <c r="G19" s="16"/>
      <c r="H19" s="16"/>
      <c r="I19" s="16"/>
      <c r="J19" s="16"/>
      <c r="K19" s="16"/>
      <c r="L19" s="16"/>
      <c r="M19" s="16"/>
      <c r="N19" s="16"/>
      <c r="O19" s="2"/>
    </row>
    <row r="20" spans="1:15" ht="15.75" x14ac:dyDescent="0.25">
      <c r="A20" s="14"/>
      <c r="B20" s="15"/>
      <c r="C20" s="16"/>
      <c r="D20" s="16"/>
      <c r="E20" s="16"/>
      <c r="F20" s="16"/>
      <c r="G20" s="16"/>
      <c r="H20" s="16"/>
      <c r="I20" s="16"/>
      <c r="J20" s="16"/>
      <c r="K20" s="16"/>
      <c r="L20" s="16"/>
      <c r="M20" s="16"/>
      <c r="N20" s="16"/>
      <c r="O20" s="1"/>
    </row>
    <row r="21" spans="1:15" ht="15.75" x14ac:dyDescent="0.25">
      <c r="A21" s="14"/>
      <c r="B21" s="15"/>
      <c r="C21" s="16"/>
      <c r="D21" s="16"/>
      <c r="E21" s="16"/>
      <c r="F21" s="16"/>
      <c r="G21" s="16"/>
      <c r="H21" s="16"/>
      <c r="I21" s="16"/>
      <c r="J21" s="16"/>
      <c r="K21" s="16"/>
      <c r="L21" s="16"/>
      <c r="M21" s="16"/>
      <c r="N21" s="16"/>
      <c r="O21" s="1"/>
    </row>
    <row r="22" spans="1:15" ht="15.75" x14ac:dyDescent="0.25">
      <c r="A22" s="14"/>
      <c r="B22" s="15"/>
      <c r="C22" s="16"/>
      <c r="D22" s="16"/>
      <c r="E22" s="16"/>
      <c r="F22" s="16"/>
      <c r="G22" s="16"/>
      <c r="H22" s="16"/>
      <c r="I22" s="16"/>
      <c r="J22" s="16"/>
      <c r="K22" s="16"/>
      <c r="L22" s="16"/>
      <c r="M22" s="16"/>
      <c r="N22" s="16"/>
      <c r="O22" s="2"/>
    </row>
    <row r="23" spans="1:15" ht="15.75" x14ac:dyDescent="0.25">
      <c r="A23" s="14"/>
      <c r="B23" s="15"/>
      <c r="C23" s="16"/>
      <c r="D23" s="16"/>
      <c r="E23" s="16"/>
      <c r="F23" s="16"/>
      <c r="G23" s="16"/>
      <c r="H23" s="16"/>
      <c r="I23" s="16"/>
      <c r="J23" s="16"/>
      <c r="K23" s="16"/>
      <c r="L23" s="16"/>
      <c r="M23" s="16"/>
      <c r="N23" s="16"/>
      <c r="O23" s="1"/>
    </row>
    <row r="24" spans="1:15" ht="15.75" x14ac:dyDescent="0.25">
      <c r="A24" s="14"/>
      <c r="B24" s="15"/>
      <c r="C24" s="16"/>
      <c r="D24" s="16"/>
      <c r="E24" s="16"/>
      <c r="F24" s="16"/>
      <c r="G24" s="16"/>
      <c r="H24" s="16"/>
      <c r="I24" s="16"/>
      <c r="J24" s="16"/>
      <c r="K24" s="16"/>
      <c r="L24" s="16"/>
      <c r="M24" s="16"/>
      <c r="N24" s="16"/>
      <c r="O24" s="1"/>
    </row>
    <row r="25" spans="1:15" ht="15.75" x14ac:dyDescent="0.25">
      <c r="A25" s="14"/>
      <c r="B25" s="15"/>
      <c r="C25" s="16"/>
      <c r="D25" s="16"/>
      <c r="E25" s="16"/>
      <c r="F25" s="16"/>
      <c r="G25" s="16"/>
      <c r="H25" s="16"/>
      <c r="I25" s="16"/>
      <c r="J25" s="16"/>
      <c r="K25" s="16"/>
      <c r="L25" s="16"/>
      <c r="M25" s="16"/>
      <c r="N25" s="16"/>
      <c r="O25" s="2"/>
    </row>
    <row r="26" spans="1:15" ht="15.75" x14ac:dyDescent="0.25">
      <c r="A26" s="14"/>
      <c r="B26" s="15"/>
      <c r="C26" s="16"/>
      <c r="D26" s="16"/>
      <c r="E26" s="16"/>
      <c r="F26" s="16"/>
      <c r="G26" s="16"/>
      <c r="H26" s="16"/>
      <c r="I26" s="16"/>
      <c r="J26" s="16"/>
      <c r="K26" s="16"/>
      <c r="L26" s="16"/>
      <c r="M26" s="16"/>
      <c r="N26" s="16"/>
      <c r="O26" s="1"/>
    </row>
    <row r="27" spans="1:15" ht="15.75" x14ac:dyDescent="0.25">
      <c r="A27" s="14"/>
      <c r="B27" s="15"/>
      <c r="C27" s="16"/>
      <c r="D27" s="16"/>
      <c r="E27" s="16"/>
      <c r="F27" s="16"/>
      <c r="G27" s="16"/>
      <c r="H27" s="16"/>
      <c r="I27" s="16"/>
      <c r="J27" s="16"/>
      <c r="K27" s="16"/>
      <c r="L27" s="16"/>
      <c r="M27" s="16"/>
      <c r="N27" s="16"/>
      <c r="O27" s="1"/>
    </row>
    <row r="28" spans="1:15" ht="15.75" x14ac:dyDescent="0.25">
      <c r="A28" s="14"/>
      <c r="B28" s="15"/>
      <c r="C28" s="16"/>
      <c r="D28" s="16"/>
      <c r="E28" s="16"/>
      <c r="F28" s="16"/>
      <c r="G28" s="16"/>
      <c r="H28" s="16"/>
      <c r="I28" s="16"/>
      <c r="J28" s="16"/>
      <c r="K28" s="16"/>
      <c r="L28" s="16"/>
      <c r="M28" s="16"/>
      <c r="N28" s="16"/>
      <c r="O28" s="2"/>
    </row>
    <row r="29" spans="1:15" ht="15.75" x14ac:dyDescent="0.25">
      <c r="A29" s="14"/>
      <c r="B29" s="15"/>
      <c r="C29" s="16"/>
      <c r="D29" s="16"/>
      <c r="E29" s="16"/>
      <c r="F29" s="16"/>
      <c r="G29" s="16"/>
      <c r="H29" s="16"/>
      <c r="I29" s="16"/>
      <c r="J29" s="16"/>
      <c r="K29" s="16"/>
      <c r="L29" s="16"/>
      <c r="M29" s="16"/>
      <c r="N29" s="16"/>
      <c r="O29" s="1"/>
    </row>
    <row r="30" spans="1:15" ht="15.75" x14ac:dyDescent="0.25">
      <c r="A30" s="14"/>
      <c r="B30" s="15"/>
      <c r="C30" s="16"/>
      <c r="D30" s="16"/>
      <c r="E30" s="16"/>
      <c r="F30" s="16"/>
      <c r="G30" s="16"/>
      <c r="H30" s="16"/>
      <c r="I30" s="16"/>
      <c r="J30" s="16"/>
      <c r="K30" s="16"/>
      <c r="L30" s="16"/>
      <c r="M30" s="16"/>
      <c r="N30" s="16"/>
      <c r="O30" s="1"/>
    </row>
    <row r="31" spans="1:15" ht="15.75" x14ac:dyDescent="0.25">
      <c r="A31" s="14"/>
      <c r="B31" s="15"/>
      <c r="C31" s="16"/>
      <c r="D31" s="16"/>
      <c r="E31" s="16"/>
      <c r="F31" s="16"/>
      <c r="G31" s="16"/>
      <c r="H31" s="16"/>
      <c r="I31" s="16"/>
      <c r="J31" s="16"/>
      <c r="K31" s="16"/>
      <c r="L31" s="16"/>
      <c r="M31" s="16"/>
      <c r="N31" s="16"/>
      <c r="O31" s="1"/>
    </row>
    <row r="32" spans="1:15" ht="15.75" x14ac:dyDescent="0.25">
      <c r="A32" s="14"/>
      <c r="B32" s="15"/>
      <c r="C32" s="16"/>
      <c r="D32" s="16"/>
      <c r="E32" s="16"/>
      <c r="F32" s="16"/>
      <c r="G32" s="16"/>
      <c r="H32" s="16"/>
      <c r="I32" s="16"/>
      <c r="J32" s="16"/>
      <c r="K32" s="16"/>
      <c r="L32" s="16"/>
      <c r="M32" s="16"/>
      <c r="N32" s="16"/>
      <c r="O32" s="2"/>
    </row>
    <row r="33" spans="1:15" ht="15.75" x14ac:dyDescent="0.25">
      <c r="A33" s="14"/>
      <c r="B33" s="15"/>
      <c r="C33" s="16"/>
      <c r="D33" s="16"/>
      <c r="E33" s="16"/>
      <c r="F33" s="16"/>
      <c r="G33" s="16"/>
      <c r="H33" s="16"/>
      <c r="I33" s="16"/>
      <c r="J33" s="16"/>
      <c r="K33" s="16"/>
      <c r="L33" s="16"/>
      <c r="M33" s="16"/>
      <c r="N33" s="16"/>
      <c r="O33" s="2"/>
    </row>
    <row r="34" spans="1:15" ht="15.75" x14ac:dyDescent="0.25">
      <c r="A34" s="14"/>
      <c r="B34" s="15"/>
      <c r="C34" s="16"/>
      <c r="D34" s="16"/>
      <c r="E34" s="16"/>
      <c r="F34" s="16"/>
      <c r="G34" s="16"/>
      <c r="H34" s="16"/>
      <c r="I34" s="16"/>
      <c r="J34" s="16"/>
      <c r="K34" s="16"/>
      <c r="L34" s="16"/>
      <c r="M34" s="16"/>
      <c r="N34" s="16"/>
      <c r="O34" s="2"/>
    </row>
    <row r="35" spans="1:15" ht="15.75" x14ac:dyDescent="0.25">
      <c r="A35" s="14"/>
      <c r="B35" s="15"/>
      <c r="C35" s="16"/>
      <c r="D35" s="16"/>
      <c r="E35" s="16"/>
      <c r="F35" s="16"/>
      <c r="G35" s="16"/>
      <c r="H35" s="16"/>
      <c r="I35" s="16"/>
      <c r="J35" s="16"/>
      <c r="K35" s="16"/>
      <c r="L35" s="16"/>
      <c r="M35" s="16"/>
      <c r="N35" s="16"/>
      <c r="O35" s="1"/>
    </row>
    <row r="36" spans="1:15" ht="15.75" x14ac:dyDescent="0.25">
      <c r="A36" s="14"/>
      <c r="B36" s="15"/>
      <c r="C36" s="16"/>
      <c r="D36" s="16"/>
      <c r="E36" s="16"/>
      <c r="F36" s="16"/>
      <c r="G36" s="16"/>
      <c r="H36" s="16"/>
      <c r="I36" s="16"/>
      <c r="J36" s="16"/>
      <c r="K36" s="16"/>
      <c r="L36" s="16"/>
      <c r="M36" s="16"/>
      <c r="N36" s="16"/>
      <c r="O36" s="1"/>
    </row>
    <row r="37" spans="1:15" ht="15.75" x14ac:dyDescent="0.25">
      <c r="A37" s="14"/>
      <c r="B37" s="15"/>
      <c r="C37" s="16"/>
      <c r="D37" s="16"/>
      <c r="E37" s="16"/>
      <c r="F37" s="16"/>
      <c r="G37" s="16"/>
      <c r="H37" s="16"/>
      <c r="I37" s="16"/>
      <c r="J37" s="16"/>
      <c r="K37" s="16"/>
      <c r="L37" s="16"/>
      <c r="M37" s="16"/>
      <c r="N37" s="16"/>
      <c r="O37" s="1"/>
    </row>
    <row r="38" spans="1:15" ht="15.75" x14ac:dyDescent="0.25">
      <c r="A38" s="14"/>
      <c r="B38" s="15"/>
      <c r="C38" s="16"/>
      <c r="D38" s="16"/>
      <c r="E38" s="16"/>
      <c r="F38" s="16"/>
      <c r="G38" s="16"/>
      <c r="H38" s="16"/>
      <c r="I38" s="16"/>
      <c r="J38" s="16"/>
      <c r="K38" s="16"/>
      <c r="L38" s="16"/>
      <c r="M38" s="16"/>
      <c r="N38" s="16"/>
      <c r="O38" s="1"/>
    </row>
    <row r="39" spans="1:15" ht="15.75" x14ac:dyDescent="0.25">
      <c r="A39" s="14"/>
      <c r="B39" s="15"/>
      <c r="C39" s="16"/>
      <c r="D39" s="16"/>
      <c r="E39" s="16"/>
      <c r="F39" s="16"/>
      <c r="G39" s="16"/>
      <c r="H39" s="16"/>
      <c r="I39" s="16"/>
      <c r="J39" s="16"/>
      <c r="K39" s="16"/>
      <c r="L39" s="16"/>
      <c r="M39" s="16"/>
      <c r="N39" s="16"/>
      <c r="O39" s="1"/>
    </row>
    <row r="40" spans="1:15" ht="15.75" x14ac:dyDescent="0.25">
      <c r="A40" s="14"/>
      <c r="B40" s="15"/>
      <c r="C40" s="16"/>
      <c r="D40" s="16"/>
      <c r="E40" s="16"/>
      <c r="F40" s="16"/>
      <c r="G40" s="16"/>
      <c r="H40" s="16"/>
      <c r="I40" s="16"/>
      <c r="J40" s="16"/>
      <c r="K40" s="16"/>
      <c r="L40" s="16"/>
      <c r="M40" s="16"/>
      <c r="N40" s="16"/>
      <c r="O40" s="2"/>
    </row>
    <row r="41" spans="1:15" ht="15.75" x14ac:dyDescent="0.25">
      <c r="A41" s="14"/>
      <c r="B41" s="15"/>
      <c r="C41" s="16"/>
      <c r="D41" s="16"/>
      <c r="E41" s="16"/>
      <c r="F41" s="16"/>
      <c r="G41" s="16"/>
      <c r="H41" s="16"/>
      <c r="I41" s="16"/>
      <c r="J41" s="16"/>
      <c r="K41" s="16"/>
      <c r="L41" s="16"/>
      <c r="M41" s="16"/>
      <c r="N41" s="16"/>
      <c r="O41" s="1"/>
    </row>
    <row r="42" spans="1:15" ht="15.75" x14ac:dyDescent="0.25">
      <c r="A42" s="14"/>
      <c r="B42" s="15"/>
      <c r="C42" s="16"/>
      <c r="D42" s="16"/>
      <c r="E42" s="16"/>
      <c r="F42" s="16"/>
      <c r="G42" s="16"/>
      <c r="H42" s="16"/>
      <c r="I42" s="16"/>
      <c r="J42" s="16"/>
      <c r="K42" s="16"/>
      <c r="L42" s="16"/>
      <c r="M42" s="16"/>
      <c r="N42" s="16"/>
      <c r="O42" s="1"/>
    </row>
    <row r="43" spans="1:15" ht="15.75" x14ac:dyDescent="0.25">
      <c r="A43" s="14"/>
      <c r="B43" s="15"/>
      <c r="C43" s="16"/>
      <c r="D43" s="16"/>
      <c r="E43" s="16"/>
      <c r="F43" s="16"/>
      <c r="G43" s="16"/>
      <c r="H43" s="16"/>
      <c r="I43" s="16"/>
      <c r="J43" s="16"/>
      <c r="K43" s="16"/>
      <c r="L43" s="16"/>
      <c r="M43" s="16"/>
      <c r="N43" s="16"/>
      <c r="O43" s="1"/>
    </row>
    <row r="44" spans="1:15" ht="15.75" x14ac:dyDescent="0.25">
      <c r="A44" s="14"/>
      <c r="B44" s="15"/>
      <c r="C44" s="16"/>
      <c r="D44" s="16"/>
      <c r="E44" s="16"/>
      <c r="F44" s="16"/>
      <c r="G44" s="16"/>
      <c r="H44" s="16"/>
      <c r="I44" s="16"/>
      <c r="J44" s="16"/>
      <c r="K44" s="16"/>
      <c r="L44" s="16"/>
      <c r="M44" s="16"/>
      <c r="N44" s="16"/>
      <c r="O44" s="1"/>
    </row>
    <row r="45" spans="1:15" ht="15.75" x14ac:dyDescent="0.25">
      <c r="A45" s="14"/>
      <c r="B45" s="15"/>
      <c r="C45" s="16"/>
      <c r="D45" s="16"/>
      <c r="E45" s="16"/>
      <c r="F45" s="16"/>
      <c r="G45" s="16"/>
      <c r="H45" s="16"/>
      <c r="I45" s="16"/>
      <c r="J45" s="16"/>
      <c r="K45" s="16"/>
      <c r="L45" s="16"/>
      <c r="M45" s="16"/>
      <c r="N45" s="16"/>
      <c r="O45" s="1"/>
    </row>
    <row r="46" spans="1:15" ht="15.75" x14ac:dyDescent="0.25">
      <c r="A46" s="14"/>
      <c r="B46" s="15"/>
      <c r="C46" s="16"/>
      <c r="D46" s="16"/>
      <c r="E46" s="16"/>
      <c r="F46" s="16"/>
      <c r="G46" s="16"/>
      <c r="H46" s="16"/>
      <c r="I46" s="16"/>
      <c r="J46" s="16"/>
      <c r="K46" s="16"/>
      <c r="L46" s="16"/>
      <c r="M46" s="16"/>
      <c r="N46" s="16"/>
      <c r="O46" s="1"/>
    </row>
    <row r="47" spans="1:15" ht="15.75" x14ac:dyDescent="0.25">
      <c r="A47" s="14"/>
      <c r="B47" s="15"/>
      <c r="C47" s="16"/>
      <c r="D47" s="16"/>
      <c r="E47" s="16"/>
      <c r="F47" s="16"/>
      <c r="G47" s="16"/>
      <c r="H47" s="16"/>
      <c r="I47" s="16"/>
      <c r="J47" s="16"/>
      <c r="K47" s="16"/>
      <c r="L47" s="16"/>
      <c r="M47" s="16"/>
      <c r="N47" s="16"/>
      <c r="O47" s="1"/>
    </row>
    <row r="48" spans="1:15" ht="15.75" x14ac:dyDescent="0.25">
      <c r="A48" s="14"/>
      <c r="B48" s="15"/>
      <c r="C48" s="16"/>
      <c r="D48" s="16"/>
      <c r="E48" s="16"/>
      <c r="F48" s="16"/>
      <c r="G48" s="16"/>
      <c r="H48" s="16"/>
      <c r="I48" s="16"/>
      <c r="J48" s="16"/>
      <c r="K48" s="16"/>
      <c r="L48" s="16"/>
      <c r="M48" s="16"/>
      <c r="N48" s="16"/>
      <c r="O48" s="1"/>
    </row>
    <row r="49" spans="1:15" ht="15.75" x14ac:dyDescent="0.25">
      <c r="A49" s="14"/>
      <c r="B49" s="15"/>
      <c r="C49" s="16"/>
      <c r="D49" s="16"/>
      <c r="E49" s="16"/>
      <c r="F49" s="16"/>
      <c r="G49" s="16"/>
      <c r="H49" s="16"/>
      <c r="I49" s="16"/>
      <c r="J49" s="16"/>
      <c r="K49" s="16"/>
      <c r="L49" s="16"/>
      <c r="M49" s="16"/>
      <c r="N49" s="16"/>
      <c r="O49" s="1"/>
    </row>
    <row r="50" spans="1:15" ht="15.75" x14ac:dyDescent="0.25">
      <c r="A50" s="14"/>
      <c r="B50" s="15"/>
      <c r="C50" s="16"/>
      <c r="D50" s="16"/>
      <c r="E50" s="16"/>
      <c r="F50" s="16"/>
      <c r="G50" s="16"/>
      <c r="H50" s="16"/>
      <c r="I50" s="16"/>
      <c r="J50" s="16"/>
      <c r="K50" s="16"/>
      <c r="L50" s="16"/>
      <c r="M50" s="16"/>
      <c r="N50" s="16"/>
      <c r="O50" s="1"/>
    </row>
    <row r="51" spans="1:15" ht="15.75" x14ac:dyDescent="0.25">
      <c r="A51" s="14"/>
      <c r="B51" s="15"/>
      <c r="C51" s="16"/>
      <c r="D51" s="16"/>
      <c r="E51" s="16"/>
      <c r="F51" s="16"/>
      <c r="G51" s="16"/>
      <c r="H51" s="16"/>
      <c r="I51" s="16"/>
      <c r="J51" s="16"/>
      <c r="K51" s="16"/>
      <c r="L51" s="16"/>
      <c r="M51" s="16"/>
      <c r="N51" s="16"/>
    </row>
    <row r="52" spans="1:15" s="199" customFormat="1" ht="15.75" x14ac:dyDescent="0.25">
      <c r="A52" s="14"/>
      <c r="B52" s="15"/>
      <c r="C52" s="16"/>
      <c r="D52" s="16"/>
      <c r="E52" s="16"/>
      <c r="F52" s="16"/>
      <c r="G52" s="16"/>
      <c r="H52" s="16"/>
      <c r="I52" s="16"/>
      <c r="J52" s="16"/>
      <c r="K52" s="16"/>
      <c r="L52" s="16"/>
      <c r="M52" s="16"/>
      <c r="N52" s="16"/>
    </row>
    <row r="53" spans="1:15" s="199" customFormat="1" ht="15.75" x14ac:dyDescent="0.25">
      <c r="A53" s="14"/>
      <c r="B53" s="15"/>
      <c r="C53" s="16"/>
      <c r="D53" s="16"/>
      <c r="E53" s="16"/>
      <c r="F53" s="16"/>
      <c r="G53" s="16"/>
      <c r="H53" s="16"/>
      <c r="I53" s="16"/>
      <c r="J53" s="16"/>
      <c r="K53" s="16"/>
      <c r="L53" s="16"/>
      <c r="M53" s="16"/>
      <c r="N53" s="16"/>
    </row>
    <row r="54" spans="1:15" s="199" customFormat="1" ht="15.75" x14ac:dyDescent="0.25">
      <c r="A54" s="14"/>
      <c r="B54" s="15"/>
      <c r="C54" s="16"/>
      <c r="D54" s="16"/>
      <c r="E54" s="16"/>
      <c r="F54" s="16"/>
      <c r="G54" s="16"/>
      <c r="H54" s="16"/>
      <c r="I54" s="16"/>
      <c r="J54" s="16"/>
      <c r="K54" s="16"/>
      <c r="L54" s="16"/>
      <c r="M54" s="16"/>
      <c r="N54" s="16"/>
    </row>
    <row r="55" spans="1:15" s="199" customFormat="1" ht="15.75" x14ac:dyDescent="0.25">
      <c r="A55" s="14"/>
      <c r="B55" s="15"/>
      <c r="C55" s="16"/>
      <c r="D55" s="16"/>
      <c r="E55" s="16"/>
      <c r="F55" s="16"/>
      <c r="G55" s="16"/>
      <c r="H55" s="16"/>
      <c r="I55" s="16"/>
      <c r="J55" s="16"/>
      <c r="K55" s="16"/>
      <c r="L55" s="16"/>
      <c r="M55" s="16"/>
      <c r="N55" s="16"/>
    </row>
    <row r="56" spans="1:15" s="199" customFormat="1" ht="15.75" x14ac:dyDescent="0.25">
      <c r="A56" s="14"/>
      <c r="B56" s="15"/>
      <c r="C56" s="16"/>
      <c r="D56" s="16"/>
      <c r="E56" s="16"/>
      <c r="F56" s="16"/>
      <c r="G56" s="16"/>
      <c r="H56" s="16"/>
      <c r="I56" s="16"/>
      <c r="J56" s="16"/>
      <c r="K56" s="16"/>
      <c r="L56" s="16"/>
      <c r="M56" s="16"/>
      <c r="N56" s="16"/>
    </row>
    <row r="57" spans="1:15" s="199" customFormat="1" ht="15.75" x14ac:dyDescent="0.25">
      <c r="A57" s="14"/>
      <c r="B57" s="15"/>
      <c r="C57" s="16"/>
      <c r="D57" s="16"/>
      <c r="E57" s="16"/>
      <c r="F57" s="16"/>
      <c r="G57" s="16"/>
      <c r="H57" s="16"/>
      <c r="I57" s="16"/>
      <c r="J57" s="16"/>
      <c r="K57" s="16"/>
      <c r="L57" s="16"/>
      <c r="M57" s="16"/>
      <c r="N57" s="16"/>
    </row>
    <row r="58" spans="1:15" s="199" customFormat="1" ht="15.75" x14ac:dyDescent="0.25">
      <c r="A58" s="14"/>
      <c r="B58" s="15"/>
      <c r="C58" s="16"/>
      <c r="D58" s="16"/>
      <c r="E58" s="16"/>
      <c r="F58" s="16"/>
      <c r="G58" s="16"/>
      <c r="H58" s="16"/>
      <c r="I58" s="16"/>
      <c r="J58" s="16"/>
      <c r="K58" s="16"/>
      <c r="L58" s="16"/>
      <c r="M58" s="16"/>
      <c r="N58" s="16"/>
    </row>
    <row r="59" spans="1:15" s="199" customFormat="1" ht="15.75" x14ac:dyDescent="0.25">
      <c r="A59" s="14"/>
      <c r="B59" s="15"/>
      <c r="C59" s="16"/>
      <c r="D59" s="16"/>
      <c r="E59" s="16"/>
      <c r="F59" s="16"/>
      <c r="G59" s="16"/>
      <c r="H59" s="16"/>
      <c r="I59" s="16"/>
      <c r="J59" s="16"/>
      <c r="K59" s="16"/>
      <c r="L59" s="16"/>
      <c r="M59" s="16"/>
      <c r="N59" s="16"/>
    </row>
    <row r="60" spans="1:15" s="199" customFormat="1" ht="15.75" x14ac:dyDescent="0.25">
      <c r="A60" s="14"/>
      <c r="B60" s="15"/>
      <c r="C60" s="16"/>
      <c r="D60" s="16"/>
      <c r="E60" s="16"/>
      <c r="F60" s="16"/>
      <c r="G60" s="16"/>
      <c r="H60" s="16"/>
      <c r="I60" s="16"/>
      <c r="J60" s="16"/>
      <c r="K60" s="16"/>
      <c r="L60" s="16"/>
      <c r="M60" s="16"/>
      <c r="N60" s="16"/>
    </row>
    <row r="61" spans="1:15" s="35" customFormat="1" ht="14.25" hidden="1" customHeight="1" x14ac:dyDescent="0.2"/>
    <row r="62" spans="1:15" s="35" customFormat="1" ht="14.25" hidden="1" customHeight="1" x14ac:dyDescent="0.2"/>
    <row r="63" spans="1:15" s="35" customFormat="1" ht="14.25" hidden="1" customHeight="1" x14ac:dyDescent="0.2"/>
    <row r="64" spans="1:15" s="35" customFormat="1" ht="14.25" hidden="1" customHeight="1" x14ac:dyDescent="0.2"/>
    <row r="65" spans="2:31" s="35" customFormat="1" ht="15" hidden="1" customHeight="1" x14ac:dyDescent="0.2">
      <c r="R65" s="45"/>
      <c r="S65" s="45"/>
      <c r="T65" s="45"/>
      <c r="U65" s="45"/>
      <c r="V65" s="45"/>
      <c r="W65" s="45"/>
      <c r="X65" s="45"/>
      <c r="Y65" s="45"/>
      <c r="Z65" s="45"/>
      <c r="AA65" s="45"/>
      <c r="AB65" s="45"/>
      <c r="AC65" s="45"/>
      <c r="AD65" s="45"/>
      <c r="AE65" s="45"/>
    </row>
    <row r="66" spans="2:31" s="35" customFormat="1" ht="15" hidden="1" customHeight="1" x14ac:dyDescent="0.2">
      <c r="L66" s="34"/>
      <c r="R66" s="46"/>
      <c r="S66" s="41"/>
      <c r="T66" s="101"/>
      <c r="U66" s="101"/>
      <c r="V66" s="101"/>
      <c r="W66" s="101"/>
      <c r="X66" s="101"/>
      <c r="Y66" s="101"/>
      <c r="Z66" s="101"/>
      <c r="AA66" s="101"/>
      <c r="AB66" s="101"/>
      <c r="AC66" s="101"/>
      <c r="AD66" s="101"/>
      <c r="AE66" s="101"/>
    </row>
    <row r="67" spans="2:31" s="35" customFormat="1" ht="15" hidden="1" customHeight="1" x14ac:dyDescent="0.2">
      <c r="L67" s="34"/>
      <c r="R67" s="46"/>
      <c r="S67" s="41"/>
      <c r="T67" s="101"/>
      <c r="U67" s="101"/>
      <c r="V67" s="101"/>
      <c r="W67" s="101"/>
      <c r="X67" s="101"/>
      <c r="Y67" s="101"/>
      <c r="Z67" s="101"/>
      <c r="AA67" s="101"/>
      <c r="AB67" s="101"/>
      <c r="AC67" s="101"/>
      <c r="AD67" s="101"/>
      <c r="AE67" s="101"/>
    </row>
    <row r="68" spans="2:31" s="35" customFormat="1" ht="15" hidden="1" customHeight="1" x14ac:dyDescent="0.2">
      <c r="L68" s="34"/>
      <c r="R68" s="46"/>
      <c r="S68" s="41"/>
      <c r="T68" s="101"/>
      <c r="U68" s="101"/>
      <c r="V68" s="101"/>
      <c r="W68" s="101"/>
      <c r="X68" s="101"/>
      <c r="Y68" s="101"/>
      <c r="Z68" s="101"/>
      <c r="AA68" s="101"/>
      <c r="AB68" s="101"/>
      <c r="AC68" s="101"/>
      <c r="AD68" s="101"/>
      <c r="AE68" s="101"/>
    </row>
    <row r="69" spans="2:31" s="35" customFormat="1" ht="15" hidden="1" customHeight="1" x14ac:dyDescent="0.2">
      <c r="L69" s="34"/>
      <c r="R69" s="46"/>
      <c r="S69" s="41"/>
      <c r="T69" s="101"/>
      <c r="U69" s="101"/>
      <c r="V69" s="101"/>
      <c r="W69" s="101"/>
      <c r="X69" s="101"/>
      <c r="Y69" s="101"/>
      <c r="Z69" s="101"/>
      <c r="AA69" s="101"/>
      <c r="AB69" s="101"/>
      <c r="AC69" s="101"/>
      <c r="AD69" s="101"/>
      <c r="AE69" s="101"/>
    </row>
    <row r="70" spans="2:31" s="35" customFormat="1" ht="15" hidden="1" customHeight="1" x14ac:dyDescent="0.2">
      <c r="L70" s="34"/>
      <c r="R70" s="46"/>
      <c r="S70" s="41"/>
      <c r="T70" s="101"/>
      <c r="U70" s="101"/>
      <c r="V70" s="101"/>
      <c r="W70" s="101"/>
      <c r="X70" s="101"/>
      <c r="Y70" s="101"/>
      <c r="Z70" s="101"/>
      <c r="AA70" s="101"/>
      <c r="AB70" s="101"/>
      <c r="AC70" s="101"/>
      <c r="AD70" s="101"/>
      <c r="AE70" s="101"/>
    </row>
    <row r="71" spans="2:31" s="35" customFormat="1" ht="15" hidden="1" customHeight="1" x14ac:dyDescent="0.2">
      <c r="L71" s="34"/>
      <c r="R71" s="46"/>
      <c r="S71" s="41"/>
      <c r="T71" s="101"/>
      <c r="U71" s="101"/>
      <c r="V71" s="101"/>
      <c r="W71" s="101"/>
      <c r="X71" s="101"/>
      <c r="Y71" s="101"/>
      <c r="Z71" s="101"/>
      <c r="AA71" s="101"/>
      <c r="AB71" s="101"/>
      <c r="AC71" s="101"/>
      <c r="AD71" s="101"/>
      <c r="AE71" s="101"/>
    </row>
    <row r="72" spans="2:31" s="35" customFormat="1" ht="15" hidden="1" customHeight="1" x14ac:dyDescent="0.2">
      <c r="L72" s="34"/>
      <c r="R72" s="46"/>
      <c r="S72" s="41"/>
      <c r="T72" s="101"/>
      <c r="U72" s="101"/>
      <c r="V72" s="101"/>
      <c r="W72" s="101"/>
      <c r="X72" s="101"/>
      <c r="Y72" s="101"/>
      <c r="Z72" s="101"/>
      <c r="AA72" s="101"/>
      <c r="AB72" s="101"/>
      <c r="AC72" s="101"/>
      <c r="AD72" s="101"/>
      <c r="AE72" s="101"/>
    </row>
    <row r="73" spans="2:31" s="35" customFormat="1" ht="15" hidden="1" customHeight="1" x14ac:dyDescent="0.2">
      <c r="C73" s="36"/>
      <c r="D73" s="36"/>
      <c r="E73" s="36"/>
      <c r="F73" s="36"/>
      <c r="G73" s="36"/>
      <c r="H73" s="36"/>
      <c r="I73" s="36"/>
      <c r="J73" s="37"/>
      <c r="K73" s="36"/>
      <c r="L73" s="34"/>
      <c r="O73" s="36"/>
      <c r="R73" s="46"/>
      <c r="S73" s="41"/>
      <c r="T73" s="101"/>
      <c r="U73" s="101"/>
      <c r="V73" s="101"/>
      <c r="W73" s="101"/>
      <c r="X73" s="101"/>
      <c r="Y73" s="101"/>
      <c r="Z73" s="101"/>
      <c r="AA73" s="101"/>
      <c r="AB73" s="101"/>
      <c r="AC73" s="101"/>
      <c r="AD73" s="101"/>
      <c r="AE73" s="101"/>
    </row>
    <row r="74" spans="2:31" s="35" customFormat="1" ht="15" hidden="1" customHeight="1" x14ac:dyDescent="0.2">
      <c r="C74" s="36"/>
      <c r="D74" s="36"/>
      <c r="E74" s="36"/>
      <c r="F74" s="36"/>
      <c r="G74" s="36"/>
      <c r="H74" s="36"/>
      <c r="I74" s="36"/>
      <c r="J74" s="36"/>
      <c r="K74" s="36"/>
      <c r="L74" s="34"/>
      <c r="O74" s="36"/>
      <c r="R74" s="46"/>
      <c r="S74" s="41"/>
      <c r="T74" s="101"/>
      <c r="U74" s="101"/>
      <c r="V74" s="101"/>
      <c r="W74" s="101"/>
      <c r="X74" s="101"/>
      <c r="Y74" s="101"/>
      <c r="Z74" s="101"/>
      <c r="AA74" s="101"/>
      <c r="AB74" s="101"/>
      <c r="AC74" s="101"/>
      <c r="AD74" s="101"/>
      <c r="AE74" s="101"/>
    </row>
    <row r="75" spans="2:31" s="35" customFormat="1" ht="15.75" hidden="1" customHeight="1" x14ac:dyDescent="0.25">
      <c r="C75" s="38"/>
      <c r="D75" s="38"/>
      <c r="E75" s="36"/>
      <c r="F75" s="36"/>
      <c r="G75" s="36"/>
      <c r="H75" s="36"/>
      <c r="I75" s="36"/>
      <c r="J75" s="36"/>
      <c r="K75" s="36"/>
      <c r="L75" s="34"/>
      <c r="O75" s="36"/>
      <c r="R75" s="46"/>
      <c r="S75" s="41"/>
      <c r="T75" s="101"/>
      <c r="U75" s="101"/>
      <c r="V75" s="101"/>
      <c r="W75" s="101"/>
      <c r="X75" s="101"/>
      <c r="Y75" s="101"/>
      <c r="Z75" s="101"/>
      <c r="AA75" s="101"/>
      <c r="AB75" s="101"/>
      <c r="AC75" s="101"/>
      <c r="AD75" s="101"/>
      <c r="AE75" s="101"/>
    </row>
    <row r="76" spans="2:31" s="35" customFormat="1" ht="15.75" hidden="1" customHeight="1" x14ac:dyDescent="0.25">
      <c r="C76" s="38"/>
      <c r="D76" s="39"/>
      <c r="E76" s="40"/>
      <c r="F76" s="36"/>
      <c r="G76" s="36"/>
      <c r="H76" s="36"/>
      <c r="I76" s="36"/>
      <c r="J76" s="36"/>
      <c r="K76" s="36"/>
      <c r="L76" s="34"/>
      <c r="O76" s="36"/>
      <c r="R76" s="46"/>
      <c r="S76" s="41"/>
      <c r="T76" s="101"/>
      <c r="U76" s="101"/>
      <c r="V76" s="101"/>
      <c r="W76" s="101"/>
      <c r="X76" s="101"/>
      <c r="Y76" s="101"/>
      <c r="Z76" s="101"/>
      <c r="AA76" s="101"/>
      <c r="AB76" s="101"/>
      <c r="AC76" s="101"/>
      <c r="AD76" s="101"/>
      <c r="AE76" s="101"/>
    </row>
    <row r="77" spans="2:31" s="35" customFormat="1" ht="15.75" hidden="1" customHeight="1" x14ac:dyDescent="0.25">
      <c r="C77" s="38"/>
      <c r="D77" s="38"/>
      <c r="E77" s="36"/>
      <c r="F77" s="36"/>
      <c r="G77" s="36"/>
      <c r="H77" s="36"/>
      <c r="I77" s="36"/>
      <c r="J77" s="36"/>
      <c r="K77" s="36"/>
      <c r="L77" s="34"/>
      <c r="O77" s="36"/>
      <c r="R77" s="46"/>
      <c r="S77" s="41"/>
      <c r="T77" s="101"/>
      <c r="U77" s="101"/>
      <c r="V77" s="101"/>
      <c r="W77" s="101"/>
      <c r="X77" s="101"/>
      <c r="Y77" s="101"/>
      <c r="Z77" s="101"/>
      <c r="AA77" s="101"/>
      <c r="AB77" s="101"/>
      <c r="AC77" s="101"/>
      <c r="AD77" s="101"/>
      <c r="AE77" s="101"/>
    </row>
    <row r="78" spans="2:31" s="35" customFormat="1" ht="15" hidden="1" customHeight="1" x14ac:dyDescent="0.2">
      <c r="B78" s="41"/>
      <c r="C78" s="42"/>
      <c r="D78" s="42"/>
      <c r="E78" s="42"/>
      <c r="F78" s="42"/>
      <c r="G78" s="42"/>
      <c r="H78" s="42"/>
      <c r="I78" s="42"/>
      <c r="J78" s="42"/>
      <c r="K78" s="42"/>
      <c r="L78" s="34"/>
      <c r="O78" s="36"/>
      <c r="R78" s="46"/>
      <c r="S78" s="41"/>
      <c r="T78" s="101"/>
      <c r="U78" s="101"/>
      <c r="V78" s="101"/>
      <c r="W78" s="101"/>
      <c r="X78" s="101"/>
      <c r="Y78" s="101"/>
      <c r="Z78" s="101"/>
      <c r="AA78" s="101"/>
      <c r="AB78" s="101"/>
      <c r="AC78" s="101"/>
      <c r="AD78" s="101"/>
      <c r="AE78" s="101"/>
    </row>
    <row r="79" spans="2:31" s="35" customFormat="1" ht="15" hidden="1" customHeight="1" x14ac:dyDescent="0.2">
      <c r="B79" s="47"/>
      <c r="C79" s="42"/>
      <c r="D79" s="42"/>
      <c r="E79" s="42"/>
      <c r="F79" s="42"/>
      <c r="G79" s="42"/>
      <c r="H79" s="42"/>
      <c r="I79" s="42"/>
      <c r="J79" s="42"/>
      <c r="K79" s="42"/>
      <c r="L79" s="34"/>
      <c r="O79" s="43"/>
      <c r="R79" s="46"/>
      <c r="S79" s="41"/>
      <c r="T79" s="101"/>
      <c r="U79" s="101"/>
      <c r="V79" s="101"/>
      <c r="W79" s="101"/>
      <c r="X79" s="101"/>
      <c r="Y79" s="101"/>
      <c r="Z79" s="101"/>
      <c r="AA79" s="101"/>
      <c r="AB79" s="101"/>
      <c r="AC79" s="101"/>
      <c r="AD79" s="101"/>
      <c r="AE79" s="101"/>
    </row>
    <row r="80" spans="2:31" s="35" customFormat="1" ht="15" hidden="1" customHeight="1" x14ac:dyDescent="0.2">
      <c r="C80" s="36"/>
      <c r="D80" s="44"/>
      <c r="E80" s="44"/>
      <c r="F80" s="44"/>
      <c r="G80" s="44"/>
      <c r="H80" s="44"/>
      <c r="I80" s="44"/>
      <c r="J80" s="44"/>
      <c r="K80" s="44"/>
      <c r="L80" s="34"/>
      <c r="O80" s="44"/>
      <c r="R80" s="46"/>
      <c r="S80" s="41"/>
      <c r="T80" s="101"/>
      <c r="U80" s="101"/>
      <c r="V80" s="101"/>
      <c r="W80" s="101"/>
      <c r="X80" s="101"/>
      <c r="Y80" s="101"/>
      <c r="Z80" s="101"/>
      <c r="AA80" s="101"/>
      <c r="AB80" s="101"/>
      <c r="AC80" s="101"/>
      <c r="AD80" s="101"/>
      <c r="AE80" s="101"/>
    </row>
    <row r="81" spans="12:31" s="35" customFormat="1" ht="15" hidden="1" customHeight="1" x14ac:dyDescent="0.2">
      <c r="L81" s="34"/>
      <c r="O81" s="44"/>
      <c r="R81" s="46"/>
      <c r="S81" s="41"/>
      <c r="T81" s="101"/>
      <c r="U81" s="101"/>
      <c r="V81" s="101"/>
      <c r="W81" s="101"/>
      <c r="X81" s="101"/>
      <c r="Y81" s="101"/>
      <c r="Z81" s="101"/>
      <c r="AA81" s="101"/>
      <c r="AB81" s="101"/>
      <c r="AC81" s="101"/>
      <c r="AD81" s="101"/>
      <c r="AE81" s="101"/>
    </row>
    <row r="82" spans="12:31" s="35" customFormat="1" ht="15" hidden="1" customHeight="1" x14ac:dyDescent="0.2">
      <c r="L82" s="34"/>
      <c r="O82" s="44"/>
      <c r="R82" s="46"/>
      <c r="S82" s="41"/>
      <c r="T82" s="101"/>
      <c r="U82" s="101"/>
      <c r="V82" s="101"/>
      <c r="W82" s="101"/>
      <c r="X82" s="101"/>
      <c r="Y82" s="101"/>
      <c r="Z82" s="101"/>
      <c r="AA82" s="101"/>
      <c r="AB82" s="101"/>
      <c r="AC82" s="101"/>
      <c r="AD82" s="101"/>
      <c r="AE82" s="101"/>
    </row>
    <row r="83" spans="12:31" s="35" customFormat="1" ht="15" hidden="1" customHeight="1" x14ac:dyDescent="0.2">
      <c r="L83" s="34"/>
      <c r="O83" s="44"/>
      <c r="R83" s="46"/>
      <c r="S83" s="41"/>
      <c r="T83" s="101"/>
      <c r="U83" s="101"/>
      <c r="V83" s="101"/>
      <c r="W83" s="101"/>
      <c r="X83" s="101"/>
      <c r="Y83" s="101"/>
      <c r="Z83" s="101"/>
      <c r="AA83" s="101"/>
      <c r="AB83" s="101"/>
      <c r="AC83" s="101"/>
      <c r="AD83" s="101"/>
      <c r="AE83" s="101"/>
    </row>
    <row r="84" spans="12:31" s="35" customFormat="1" ht="15" hidden="1" customHeight="1" x14ac:dyDescent="0.2">
      <c r="L84" s="34"/>
      <c r="O84" s="44"/>
      <c r="R84" s="46"/>
      <c r="S84" s="41"/>
      <c r="T84" s="101"/>
      <c r="U84" s="101"/>
      <c r="V84" s="101"/>
      <c r="W84" s="101"/>
      <c r="X84" s="101"/>
      <c r="Y84" s="101"/>
      <c r="Z84" s="101"/>
      <c r="AA84" s="101"/>
      <c r="AB84" s="101"/>
      <c r="AC84" s="101"/>
      <c r="AD84" s="101"/>
      <c r="AE84" s="101"/>
    </row>
    <row r="85" spans="12:31" s="35" customFormat="1" ht="15" hidden="1" customHeight="1" x14ac:dyDescent="0.2">
      <c r="L85" s="34"/>
      <c r="R85" s="46"/>
      <c r="S85" s="41"/>
      <c r="T85" s="101"/>
      <c r="U85" s="101"/>
      <c r="V85" s="101"/>
      <c r="W85" s="101"/>
      <c r="X85" s="101"/>
      <c r="Y85" s="101"/>
      <c r="Z85" s="101"/>
      <c r="AA85" s="101"/>
      <c r="AB85" s="101"/>
      <c r="AC85" s="101"/>
      <c r="AD85" s="101"/>
      <c r="AE85" s="101"/>
    </row>
    <row r="86" spans="12:31" s="35" customFormat="1" ht="15" hidden="1" customHeight="1" x14ac:dyDescent="0.2">
      <c r="L86" s="34"/>
      <c r="R86" s="46"/>
      <c r="S86" s="41"/>
      <c r="T86" s="101"/>
      <c r="U86" s="101"/>
      <c r="V86" s="101"/>
      <c r="W86" s="101"/>
      <c r="X86" s="101"/>
      <c r="Y86" s="101"/>
      <c r="Z86" s="101"/>
      <c r="AA86" s="101"/>
      <c r="AB86" s="101"/>
      <c r="AC86" s="101"/>
      <c r="AD86" s="101"/>
      <c r="AE86" s="101"/>
    </row>
    <row r="87" spans="12:31" s="35" customFormat="1" ht="15" hidden="1" customHeight="1" x14ac:dyDescent="0.2">
      <c r="L87" s="34"/>
      <c r="R87" s="46"/>
      <c r="S87" s="41"/>
      <c r="T87" s="101"/>
      <c r="U87" s="101"/>
      <c r="V87" s="101"/>
      <c r="W87" s="101"/>
      <c r="X87" s="101"/>
      <c r="Y87" s="101"/>
      <c r="Z87" s="101"/>
      <c r="AA87" s="101"/>
      <c r="AB87" s="101"/>
      <c r="AC87" s="101"/>
      <c r="AD87" s="101"/>
      <c r="AE87" s="101"/>
    </row>
    <row r="88" spans="12:31" s="35" customFormat="1" ht="15" hidden="1" customHeight="1" x14ac:dyDescent="0.2">
      <c r="L88" s="34"/>
      <c r="R88" s="46"/>
      <c r="S88" s="41"/>
      <c r="T88" s="101"/>
      <c r="U88" s="101"/>
      <c r="V88" s="101"/>
      <c r="W88" s="101"/>
      <c r="X88" s="101"/>
      <c r="Y88" s="101"/>
      <c r="Z88" s="101"/>
      <c r="AA88" s="101"/>
      <c r="AB88" s="101"/>
      <c r="AC88" s="101"/>
      <c r="AD88" s="101"/>
      <c r="AE88" s="101"/>
    </row>
    <row r="89" spans="12:31" s="35" customFormat="1" ht="15" hidden="1" customHeight="1" x14ac:dyDescent="0.2">
      <c r="L89" s="34"/>
      <c r="R89" s="46"/>
      <c r="S89" s="41"/>
      <c r="T89" s="101"/>
      <c r="U89" s="101"/>
      <c r="V89" s="101"/>
      <c r="W89" s="101"/>
      <c r="X89" s="101"/>
      <c r="Y89" s="101"/>
      <c r="Z89" s="101"/>
      <c r="AA89" s="101"/>
      <c r="AB89" s="101"/>
      <c r="AC89" s="101"/>
      <c r="AD89" s="101"/>
      <c r="AE89" s="101"/>
    </row>
    <row r="90" spans="12:31" s="35" customFormat="1" ht="15" hidden="1" customHeight="1" x14ac:dyDescent="0.2">
      <c r="L90" s="34"/>
      <c r="R90" s="46"/>
      <c r="S90" s="41"/>
      <c r="T90" s="101"/>
      <c r="U90" s="101"/>
      <c r="V90" s="101"/>
      <c r="W90" s="101"/>
      <c r="X90" s="101"/>
      <c r="Y90" s="101"/>
      <c r="Z90" s="101"/>
      <c r="AA90" s="101"/>
      <c r="AB90" s="101"/>
      <c r="AC90" s="101"/>
      <c r="AD90" s="101"/>
      <c r="AE90" s="101"/>
    </row>
    <row r="91" spans="12:31" s="35" customFormat="1" ht="15" hidden="1" customHeight="1" x14ac:dyDescent="0.2">
      <c r="L91" s="34"/>
      <c r="R91" s="46"/>
      <c r="S91" s="41"/>
      <c r="T91" s="101"/>
      <c r="U91" s="101"/>
      <c r="V91" s="101"/>
      <c r="W91" s="101"/>
      <c r="X91" s="101"/>
      <c r="Y91" s="101"/>
      <c r="Z91" s="101"/>
      <c r="AA91" s="101"/>
      <c r="AB91" s="101"/>
      <c r="AC91" s="101"/>
      <c r="AD91" s="101"/>
      <c r="AE91" s="101"/>
    </row>
    <row r="92" spans="12:31" s="35" customFormat="1" ht="15" hidden="1" customHeight="1" x14ac:dyDescent="0.2">
      <c r="L92" s="34"/>
      <c r="R92" s="46"/>
      <c r="S92" s="41"/>
      <c r="T92" s="101"/>
      <c r="U92" s="101"/>
      <c r="V92" s="101"/>
      <c r="W92" s="101"/>
      <c r="X92" s="101"/>
      <c r="Y92" s="101"/>
      <c r="Z92" s="101"/>
      <c r="AA92" s="101"/>
      <c r="AB92" s="101"/>
      <c r="AC92" s="101"/>
      <c r="AD92" s="101"/>
      <c r="AE92" s="101"/>
    </row>
    <row r="93" spans="12:31" s="35" customFormat="1" ht="15" hidden="1" customHeight="1" x14ac:dyDescent="0.2">
      <c r="L93" s="34"/>
      <c r="R93" s="46"/>
      <c r="S93" s="41"/>
      <c r="T93" s="101"/>
      <c r="U93" s="101"/>
      <c r="V93" s="101"/>
      <c r="W93" s="101"/>
      <c r="X93" s="101"/>
      <c r="Y93" s="101"/>
      <c r="Z93" s="101"/>
      <c r="AA93" s="101"/>
      <c r="AB93" s="101"/>
      <c r="AC93" s="101"/>
      <c r="AD93" s="101"/>
      <c r="AE93" s="101"/>
    </row>
    <row r="94" spans="12:31" s="35" customFormat="1" ht="15" hidden="1" customHeight="1" x14ac:dyDescent="0.2">
      <c r="L94" s="34"/>
      <c r="R94" s="46"/>
      <c r="S94" s="41"/>
      <c r="T94" s="101"/>
      <c r="U94" s="101"/>
      <c r="V94" s="101"/>
      <c r="W94" s="101"/>
      <c r="X94" s="101"/>
      <c r="Y94" s="101"/>
      <c r="Z94" s="101"/>
      <c r="AA94" s="101"/>
      <c r="AB94" s="101"/>
      <c r="AC94" s="101"/>
      <c r="AD94" s="101"/>
      <c r="AE94" s="101"/>
    </row>
    <row r="95" spans="12:31" s="35" customFormat="1" ht="15" hidden="1" customHeight="1" x14ac:dyDescent="0.2">
      <c r="L95" s="34"/>
      <c r="R95" s="46"/>
      <c r="S95" s="41"/>
      <c r="T95" s="101"/>
      <c r="U95" s="101"/>
      <c r="V95" s="101"/>
      <c r="W95" s="101"/>
      <c r="X95" s="101"/>
      <c r="Y95" s="101"/>
      <c r="Z95" s="101"/>
      <c r="AA95" s="101"/>
      <c r="AB95" s="101"/>
      <c r="AC95" s="101"/>
      <c r="AD95" s="101"/>
      <c r="AE95" s="101"/>
    </row>
    <row r="96" spans="12:31" s="35" customFormat="1" ht="15" hidden="1" customHeight="1" x14ac:dyDescent="0.2">
      <c r="L96" s="34"/>
      <c r="R96" s="46"/>
      <c r="S96" s="41"/>
      <c r="T96" s="101"/>
      <c r="U96" s="101"/>
      <c r="V96" s="101"/>
      <c r="W96" s="101"/>
      <c r="X96" s="101"/>
      <c r="Y96" s="101"/>
      <c r="Z96" s="101"/>
      <c r="AA96" s="101"/>
      <c r="AB96" s="101"/>
      <c r="AC96" s="101"/>
      <c r="AD96" s="101"/>
      <c r="AE96" s="101"/>
    </row>
    <row r="97" spans="12:31" s="35" customFormat="1" ht="15" hidden="1" customHeight="1" x14ac:dyDescent="0.2">
      <c r="L97" s="34"/>
      <c r="R97" s="46"/>
      <c r="S97" s="41"/>
      <c r="T97" s="101"/>
      <c r="U97" s="101"/>
      <c r="V97" s="101"/>
      <c r="W97" s="101"/>
      <c r="X97" s="101"/>
      <c r="Y97" s="101"/>
      <c r="Z97" s="101"/>
      <c r="AA97" s="101"/>
      <c r="AB97" s="101"/>
      <c r="AC97" s="101"/>
      <c r="AD97" s="101"/>
      <c r="AE97" s="101"/>
    </row>
    <row r="98" spans="12:31" s="35" customFormat="1" ht="15" hidden="1" customHeight="1" x14ac:dyDescent="0.2">
      <c r="L98" s="34"/>
      <c r="R98" s="46"/>
      <c r="S98" s="41"/>
      <c r="T98" s="101"/>
      <c r="U98" s="101"/>
      <c r="V98" s="101"/>
      <c r="W98" s="101"/>
      <c r="X98" s="101"/>
      <c r="Y98" s="101"/>
      <c r="Z98" s="101"/>
      <c r="AA98" s="101"/>
      <c r="AB98" s="101"/>
      <c r="AC98" s="101"/>
      <c r="AD98" s="101"/>
      <c r="AE98" s="101"/>
    </row>
    <row r="99" spans="12:31" s="35" customFormat="1" ht="15" hidden="1" customHeight="1" x14ac:dyDescent="0.2">
      <c r="L99" s="34"/>
      <c r="R99" s="46"/>
      <c r="S99" s="41"/>
      <c r="T99" s="101"/>
      <c r="U99" s="101"/>
      <c r="V99" s="101"/>
      <c r="W99" s="101"/>
      <c r="X99" s="101"/>
      <c r="Y99" s="101"/>
      <c r="Z99" s="101"/>
      <c r="AA99" s="101"/>
      <c r="AB99" s="101"/>
      <c r="AC99" s="101"/>
      <c r="AD99" s="101"/>
      <c r="AE99" s="101"/>
    </row>
    <row r="100" spans="12:31" s="35" customFormat="1" ht="15" hidden="1" customHeight="1" x14ac:dyDescent="0.2">
      <c r="L100" s="34"/>
      <c r="R100" s="46"/>
      <c r="S100" s="41"/>
      <c r="T100" s="101"/>
      <c r="U100" s="101"/>
      <c r="V100" s="101"/>
      <c r="W100" s="101"/>
      <c r="X100" s="101"/>
      <c r="Y100" s="101"/>
      <c r="Z100" s="101"/>
      <c r="AA100" s="101"/>
      <c r="AB100" s="101"/>
      <c r="AC100" s="101"/>
      <c r="AD100" s="101"/>
      <c r="AE100" s="101"/>
    </row>
    <row r="101" spans="12:31" s="35" customFormat="1" ht="15" hidden="1" customHeight="1" x14ac:dyDescent="0.2">
      <c r="L101" s="34"/>
      <c r="R101" s="46"/>
      <c r="S101" s="41"/>
      <c r="T101" s="101"/>
      <c r="U101" s="101"/>
      <c r="V101" s="101"/>
      <c r="W101" s="101"/>
      <c r="X101" s="101"/>
      <c r="Y101" s="101"/>
      <c r="Z101" s="101"/>
      <c r="AA101" s="101"/>
      <c r="AB101" s="101"/>
      <c r="AC101" s="101"/>
      <c r="AD101" s="101"/>
      <c r="AE101" s="101"/>
    </row>
    <row r="102" spans="12:31" s="35" customFormat="1" ht="15" hidden="1" customHeight="1" x14ac:dyDescent="0.2">
      <c r="L102" s="34"/>
      <c r="R102" s="46"/>
      <c r="S102" s="41"/>
      <c r="T102" s="101"/>
      <c r="U102" s="101"/>
      <c r="V102" s="101"/>
      <c r="W102" s="101"/>
      <c r="X102" s="101"/>
      <c r="Y102" s="101"/>
      <c r="Z102" s="101"/>
      <c r="AA102" s="101"/>
      <c r="AB102" s="101"/>
      <c r="AC102" s="101"/>
      <c r="AD102" s="101"/>
      <c r="AE102" s="101"/>
    </row>
    <row r="103" spans="12:31" s="35" customFormat="1" ht="15" hidden="1" customHeight="1" x14ac:dyDescent="0.2">
      <c r="L103" s="34"/>
      <c r="R103" s="46"/>
      <c r="S103" s="41"/>
      <c r="T103" s="101"/>
      <c r="U103" s="101"/>
      <c r="V103" s="101"/>
      <c r="W103" s="101"/>
      <c r="X103" s="101"/>
      <c r="Y103" s="101"/>
      <c r="Z103" s="101"/>
      <c r="AA103" s="101"/>
      <c r="AB103" s="101"/>
      <c r="AC103" s="101"/>
      <c r="AD103" s="101"/>
      <c r="AE103" s="101"/>
    </row>
    <row r="104" spans="12:31" s="35" customFormat="1" ht="15" hidden="1" customHeight="1" x14ac:dyDescent="0.2">
      <c r="L104" s="34"/>
      <c r="R104" s="46"/>
      <c r="S104" s="41"/>
      <c r="T104" s="101"/>
      <c r="U104" s="101"/>
      <c r="V104" s="101"/>
      <c r="W104" s="101"/>
      <c r="X104" s="101"/>
      <c r="Y104" s="101"/>
      <c r="Z104" s="101"/>
      <c r="AA104" s="101"/>
      <c r="AB104" s="101"/>
      <c r="AC104" s="101"/>
      <c r="AD104" s="101"/>
      <c r="AE104" s="101"/>
    </row>
    <row r="105" spans="12:31" s="35" customFormat="1" ht="15" hidden="1" customHeight="1" x14ac:dyDescent="0.2">
      <c r="L105" s="34"/>
      <c r="R105" s="46"/>
      <c r="S105" s="41"/>
      <c r="T105" s="101"/>
      <c r="U105" s="101"/>
      <c r="V105" s="101"/>
      <c r="W105" s="101"/>
      <c r="X105" s="101"/>
      <c r="Y105" s="101"/>
      <c r="Z105" s="101"/>
      <c r="AA105" s="101"/>
      <c r="AB105" s="101"/>
      <c r="AC105" s="101"/>
      <c r="AD105" s="101"/>
      <c r="AE105" s="101"/>
    </row>
    <row r="106" spans="12:31" s="35" customFormat="1" ht="15" hidden="1" customHeight="1" x14ac:dyDescent="0.2">
      <c r="L106" s="34"/>
      <c r="R106" s="46"/>
      <c r="S106" s="41"/>
      <c r="T106" s="101"/>
      <c r="U106" s="101"/>
      <c r="V106" s="101"/>
      <c r="W106" s="101"/>
      <c r="X106" s="101"/>
      <c r="Y106" s="101"/>
      <c r="Z106" s="101"/>
      <c r="AA106" s="101"/>
      <c r="AB106" s="101"/>
      <c r="AC106" s="101"/>
      <c r="AD106" s="101"/>
      <c r="AE106" s="101"/>
    </row>
    <row r="107" spans="12:31" s="35" customFormat="1" ht="15" hidden="1" customHeight="1" x14ac:dyDescent="0.2">
      <c r="L107" s="34"/>
      <c r="R107" s="46"/>
      <c r="S107" s="41"/>
      <c r="T107" s="101"/>
      <c r="U107" s="101"/>
      <c r="V107" s="101"/>
      <c r="W107" s="101"/>
      <c r="X107" s="101"/>
      <c r="Y107" s="101"/>
      <c r="Z107" s="101"/>
      <c r="AA107" s="101"/>
      <c r="AB107" s="101"/>
      <c r="AC107" s="101"/>
      <c r="AD107" s="101"/>
      <c r="AE107" s="101"/>
    </row>
    <row r="108" spans="12:31" s="35" customFormat="1" ht="15" hidden="1" customHeight="1" x14ac:dyDescent="0.2">
      <c r="L108" s="34"/>
      <c r="R108" s="46"/>
      <c r="S108" s="41"/>
      <c r="T108" s="101"/>
      <c r="U108" s="101"/>
      <c r="V108" s="101"/>
      <c r="W108" s="101"/>
      <c r="X108" s="101"/>
      <c r="Y108" s="101"/>
      <c r="Z108" s="101"/>
      <c r="AA108" s="101"/>
      <c r="AB108" s="101"/>
      <c r="AC108" s="101"/>
      <c r="AD108" s="101"/>
      <c r="AE108" s="101"/>
    </row>
    <row r="109" spans="12:31" s="35" customFormat="1" ht="15" hidden="1" customHeight="1" x14ac:dyDescent="0.2">
      <c r="L109" s="34"/>
      <c r="R109" s="46"/>
      <c r="S109" s="41"/>
      <c r="T109" s="101"/>
      <c r="U109" s="101"/>
      <c r="V109" s="101"/>
      <c r="W109" s="101"/>
      <c r="X109" s="101"/>
      <c r="Y109" s="101"/>
      <c r="Z109" s="101"/>
      <c r="AA109" s="101"/>
      <c r="AB109" s="101"/>
      <c r="AC109" s="101"/>
      <c r="AD109" s="101"/>
      <c r="AE109" s="101"/>
    </row>
    <row r="110" spans="12:31" s="35" customFormat="1" ht="15" hidden="1" customHeight="1" x14ac:dyDescent="0.2">
      <c r="L110" s="34"/>
      <c r="R110" s="46"/>
      <c r="S110" s="41"/>
      <c r="T110" s="101"/>
      <c r="U110" s="101"/>
      <c r="V110" s="101"/>
      <c r="W110" s="101"/>
      <c r="X110" s="101"/>
      <c r="Y110" s="101"/>
      <c r="Z110" s="101"/>
      <c r="AA110" s="101"/>
      <c r="AB110" s="101"/>
      <c r="AC110" s="101"/>
      <c r="AD110" s="101"/>
      <c r="AE110" s="101"/>
    </row>
    <row r="111" spans="12:31" s="35" customFormat="1" ht="15" hidden="1" customHeight="1" x14ac:dyDescent="0.2">
      <c r="L111" s="34"/>
      <c r="R111" s="46"/>
      <c r="S111" s="41"/>
      <c r="T111" s="101"/>
      <c r="U111" s="101"/>
      <c r="V111" s="101"/>
      <c r="W111" s="101"/>
      <c r="X111" s="101"/>
      <c r="Y111" s="101"/>
      <c r="Z111" s="101"/>
      <c r="AA111" s="101"/>
      <c r="AB111" s="101"/>
      <c r="AC111" s="101"/>
      <c r="AD111" s="101"/>
      <c r="AE111" s="101"/>
    </row>
    <row r="112" spans="12:31" s="35" customFormat="1" ht="15" hidden="1" customHeight="1" x14ac:dyDescent="0.2">
      <c r="L112" s="34"/>
      <c r="R112" s="46"/>
      <c r="S112" s="41"/>
      <c r="T112" s="101"/>
      <c r="U112" s="101"/>
      <c r="V112" s="101"/>
      <c r="W112" s="101"/>
      <c r="X112" s="101"/>
      <c r="Y112" s="101"/>
      <c r="Z112" s="101"/>
      <c r="AA112" s="101"/>
      <c r="AB112" s="101"/>
      <c r="AC112" s="101"/>
      <c r="AD112" s="101"/>
      <c r="AE112" s="101"/>
    </row>
    <row r="113" spans="12:31" s="35" customFormat="1" ht="15" hidden="1" customHeight="1" x14ac:dyDescent="0.2">
      <c r="L113" s="34"/>
      <c r="R113" s="46"/>
      <c r="S113" s="41"/>
      <c r="T113" s="101"/>
      <c r="U113" s="101"/>
      <c r="V113" s="101"/>
      <c r="W113" s="101"/>
      <c r="X113" s="101"/>
      <c r="Y113" s="101"/>
      <c r="Z113" s="101"/>
      <c r="AA113" s="101"/>
      <c r="AB113" s="101"/>
      <c r="AC113" s="101"/>
      <c r="AD113" s="101"/>
      <c r="AE113" s="101"/>
    </row>
    <row r="114" spans="12:31" s="35" customFormat="1" ht="15" hidden="1" customHeight="1" x14ac:dyDescent="0.2">
      <c r="L114" s="34"/>
      <c r="R114" s="46"/>
      <c r="S114" s="41"/>
      <c r="T114" s="101"/>
      <c r="U114" s="101"/>
      <c r="V114" s="101"/>
      <c r="W114" s="101"/>
      <c r="X114" s="101"/>
      <c r="Y114" s="101"/>
      <c r="Z114" s="101"/>
      <c r="AA114" s="101"/>
      <c r="AB114" s="101"/>
      <c r="AC114" s="101"/>
      <c r="AD114" s="101"/>
      <c r="AE114" s="101"/>
    </row>
    <row r="115" spans="12:31" s="35" customFormat="1" ht="15" hidden="1" customHeight="1" x14ac:dyDescent="0.2">
      <c r="L115" s="34"/>
      <c r="R115" s="46"/>
      <c r="S115" s="41"/>
      <c r="T115" s="101"/>
      <c r="U115" s="101"/>
      <c r="V115" s="101"/>
      <c r="W115" s="101"/>
      <c r="X115" s="101"/>
      <c r="Y115" s="101"/>
      <c r="Z115" s="101"/>
      <c r="AA115" s="101"/>
      <c r="AB115" s="101"/>
      <c r="AC115" s="101"/>
      <c r="AD115" s="101"/>
      <c r="AE115" s="101"/>
    </row>
    <row r="116" spans="12:31" s="35" customFormat="1" ht="14.25" hidden="1" customHeight="1" x14ac:dyDescent="0.2"/>
    <row r="117" spans="12:31" s="35" customFormat="1" ht="14.25" hidden="1" customHeight="1" x14ac:dyDescent="0.2">
      <c r="R117" s="48"/>
      <c r="S117" s="49"/>
    </row>
    <row r="118" spans="12:31" s="35" customFormat="1" ht="14.25" hidden="1" customHeight="1" x14ac:dyDescent="0.2"/>
    <row r="119" spans="12:31" s="35" customFormat="1" ht="14.25" hidden="1" customHeight="1" x14ac:dyDescent="0.2"/>
    <row r="120" spans="12:31" s="35" customFormat="1" ht="15" hidden="1" customHeight="1" x14ac:dyDescent="0.2">
      <c r="T120" s="45"/>
    </row>
    <row r="121" spans="12:31" s="35" customFormat="1" ht="15" hidden="1" customHeight="1" x14ac:dyDescent="0.2">
      <c r="T121" s="45"/>
    </row>
    <row r="122" spans="12:31" s="35" customFormat="1" ht="15" hidden="1" customHeight="1" x14ac:dyDescent="0.2">
      <c r="T122" s="45"/>
    </row>
    <row r="123" spans="12:31" s="35" customFormat="1" ht="15" hidden="1" customHeight="1" x14ac:dyDescent="0.2">
      <c r="T123" s="45"/>
    </row>
    <row r="124" spans="12:31" s="35" customFormat="1" ht="15" hidden="1" customHeight="1" x14ac:dyDescent="0.2">
      <c r="T124" s="45"/>
    </row>
    <row r="125" spans="12:31" s="35" customFormat="1" ht="15" hidden="1" customHeight="1" x14ac:dyDescent="0.2">
      <c r="T125" s="45"/>
    </row>
    <row r="126" spans="12:31" s="35" customFormat="1" ht="15" hidden="1" customHeight="1" x14ac:dyDescent="0.2">
      <c r="T126" s="45"/>
    </row>
    <row r="127" spans="12:31" s="35" customFormat="1" ht="15" hidden="1" customHeight="1" x14ac:dyDescent="0.2">
      <c r="T127" s="45"/>
    </row>
    <row r="128" spans="12:31" s="35" customFormat="1" ht="15" hidden="1" customHeight="1" x14ac:dyDescent="0.2">
      <c r="T128" s="45"/>
    </row>
    <row r="129" spans="18:31" s="35" customFormat="1" ht="15" hidden="1" customHeight="1" x14ac:dyDescent="0.2">
      <c r="T129" s="45"/>
    </row>
    <row r="130" spans="18:31" s="35" customFormat="1" ht="15" hidden="1" customHeight="1" x14ac:dyDescent="0.2">
      <c r="T130" s="45"/>
    </row>
    <row r="131" spans="18:31" s="35" customFormat="1" ht="15" hidden="1" customHeight="1" x14ac:dyDescent="0.2">
      <c r="T131" s="45"/>
    </row>
    <row r="132" spans="18:31" s="35" customFormat="1" ht="14.25" hidden="1" customHeight="1" x14ac:dyDescent="0.2"/>
    <row r="133" spans="18:31" s="35" customFormat="1" ht="14.25" hidden="1" customHeight="1" x14ac:dyDescent="0.2"/>
    <row r="134" spans="18:31" s="35" customFormat="1" ht="14.25" hidden="1" customHeight="1" x14ac:dyDescent="0.2"/>
    <row r="135" spans="18:31" s="35" customFormat="1" ht="14.25" hidden="1" customHeight="1" x14ac:dyDescent="0.2"/>
    <row r="136" spans="18:31" s="35" customFormat="1" ht="14.25" hidden="1" customHeight="1" x14ac:dyDescent="0.2"/>
    <row r="137" spans="18:31" s="35" customFormat="1" ht="14.25" hidden="1" customHeight="1" x14ac:dyDescent="0.2"/>
    <row r="138" spans="18:31" s="35" customFormat="1" ht="14.25" hidden="1" customHeight="1" x14ac:dyDescent="0.2"/>
    <row r="139" spans="18:31" s="35" customFormat="1" ht="15" hidden="1" customHeight="1" x14ac:dyDescent="0.2">
      <c r="R139" s="45"/>
      <c r="S139" s="45"/>
      <c r="T139" s="45"/>
      <c r="U139" s="45"/>
      <c r="V139" s="45"/>
      <c r="W139" s="45"/>
      <c r="X139" s="45"/>
      <c r="Y139" s="45"/>
      <c r="Z139" s="45"/>
      <c r="AA139" s="45"/>
      <c r="AB139" s="45"/>
      <c r="AC139" s="45"/>
      <c r="AD139" s="45"/>
      <c r="AE139" s="45"/>
    </row>
    <row r="140" spans="18:31" s="35" customFormat="1" ht="15" hidden="1" customHeight="1" x14ac:dyDescent="0.2">
      <c r="R140" s="46"/>
      <c r="S140" s="41"/>
      <c r="T140" s="101"/>
      <c r="U140" s="101"/>
      <c r="V140" s="101"/>
      <c r="W140" s="101"/>
      <c r="X140" s="101"/>
      <c r="Y140" s="101"/>
      <c r="Z140" s="101"/>
      <c r="AA140" s="101"/>
      <c r="AB140" s="101"/>
      <c r="AC140" s="101"/>
      <c r="AD140" s="101"/>
      <c r="AE140" s="101"/>
    </row>
    <row r="141" spans="18:31" s="35" customFormat="1" ht="15" hidden="1" customHeight="1" x14ac:dyDescent="0.2">
      <c r="R141" s="46"/>
      <c r="S141" s="41"/>
      <c r="T141" s="101"/>
      <c r="U141" s="101"/>
      <c r="V141" s="101"/>
      <c r="W141" s="101"/>
      <c r="X141" s="101"/>
      <c r="Y141" s="101"/>
      <c r="Z141" s="101"/>
      <c r="AA141" s="101"/>
      <c r="AB141" s="101"/>
      <c r="AC141" s="101"/>
      <c r="AD141" s="101"/>
      <c r="AE141" s="101"/>
    </row>
    <row r="142" spans="18:31" s="35" customFormat="1" ht="15" hidden="1" customHeight="1" x14ac:dyDescent="0.2">
      <c r="R142" s="46"/>
      <c r="S142" s="41"/>
      <c r="T142" s="101"/>
      <c r="U142" s="101"/>
      <c r="V142" s="101"/>
      <c r="W142" s="101"/>
      <c r="X142" s="101"/>
      <c r="Y142" s="101"/>
      <c r="Z142" s="101"/>
      <c r="AA142" s="101"/>
      <c r="AB142" s="101"/>
      <c r="AC142" s="101"/>
      <c r="AD142" s="101"/>
      <c r="AE142" s="101"/>
    </row>
    <row r="143" spans="18:31" s="35" customFormat="1" ht="15" hidden="1" customHeight="1" x14ac:dyDescent="0.2">
      <c r="R143" s="46"/>
      <c r="S143" s="41"/>
      <c r="T143" s="101"/>
      <c r="U143" s="101"/>
      <c r="V143" s="101"/>
      <c r="W143" s="101"/>
      <c r="X143" s="101"/>
      <c r="Y143" s="101"/>
      <c r="Z143" s="101"/>
      <c r="AA143" s="101"/>
      <c r="AB143" s="101"/>
      <c r="AC143" s="101"/>
      <c r="AD143" s="101"/>
      <c r="AE143" s="101"/>
    </row>
    <row r="144" spans="18:31" s="35" customFormat="1" ht="15" hidden="1" customHeight="1" x14ac:dyDescent="0.2">
      <c r="R144" s="46"/>
      <c r="S144" s="41"/>
      <c r="T144" s="101"/>
      <c r="U144" s="101"/>
      <c r="V144" s="101"/>
      <c r="W144" s="101"/>
      <c r="X144" s="101"/>
      <c r="Y144" s="101"/>
      <c r="Z144" s="101"/>
      <c r="AA144" s="101"/>
      <c r="AB144" s="101"/>
      <c r="AC144" s="101"/>
      <c r="AD144" s="101"/>
      <c r="AE144" s="101"/>
    </row>
    <row r="145" spans="18:31" s="35" customFormat="1" ht="15" hidden="1" customHeight="1" x14ac:dyDescent="0.2">
      <c r="R145" s="46"/>
      <c r="S145" s="41"/>
      <c r="T145" s="101"/>
      <c r="U145" s="101"/>
      <c r="V145" s="101"/>
      <c r="W145" s="101"/>
      <c r="X145" s="101"/>
      <c r="Y145" s="101"/>
      <c r="Z145" s="101"/>
      <c r="AA145" s="101"/>
      <c r="AB145" s="101"/>
      <c r="AC145" s="101"/>
      <c r="AD145" s="101"/>
      <c r="AE145" s="101"/>
    </row>
    <row r="146" spans="18:31" s="35" customFormat="1" ht="15" hidden="1" customHeight="1" x14ac:dyDescent="0.2">
      <c r="R146" s="46"/>
      <c r="S146" s="41"/>
      <c r="T146" s="101"/>
      <c r="U146" s="101"/>
      <c r="V146" s="101"/>
      <c r="W146" s="101"/>
      <c r="X146" s="101"/>
      <c r="Y146" s="101"/>
      <c r="Z146" s="101"/>
      <c r="AA146" s="101"/>
      <c r="AB146" s="101"/>
      <c r="AC146" s="101"/>
      <c r="AD146" s="101"/>
      <c r="AE146" s="101"/>
    </row>
    <row r="147" spans="18:31" s="35" customFormat="1" ht="15" hidden="1" customHeight="1" x14ac:dyDescent="0.2">
      <c r="R147" s="46"/>
      <c r="S147" s="41"/>
      <c r="T147" s="101"/>
      <c r="U147" s="101"/>
      <c r="V147" s="101"/>
      <c r="W147" s="101"/>
      <c r="X147" s="101"/>
      <c r="Y147" s="101"/>
      <c r="Z147" s="101"/>
      <c r="AA147" s="101"/>
      <c r="AB147" s="101"/>
      <c r="AC147" s="101"/>
      <c r="AD147" s="101"/>
      <c r="AE147" s="101"/>
    </row>
    <row r="148" spans="18:31" s="35" customFormat="1" ht="15" hidden="1" customHeight="1" x14ac:dyDescent="0.2">
      <c r="R148" s="46"/>
      <c r="S148" s="41"/>
      <c r="T148" s="101"/>
      <c r="U148" s="101"/>
      <c r="V148" s="101"/>
      <c r="W148" s="101"/>
      <c r="X148" s="101"/>
      <c r="Y148" s="101"/>
      <c r="Z148" s="101"/>
      <c r="AA148" s="101"/>
      <c r="AB148" s="101"/>
      <c r="AC148" s="101"/>
      <c r="AD148" s="101"/>
      <c r="AE148" s="101"/>
    </row>
    <row r="149" spans="18:31" s="35" customFormat="1" ht="15" hidden="1" customHeight="1" x14ac:dyDescent="0.2">
      <c r="R149" s="46"/>
      <c r="S149" s="41"/>
      <c r="T149" s="101"/>
      <c r="U149" s="101"/>
      <c r="V149" s="101"/>
      <c r="W149" s="101"/>
      <c r="X149" s="101"/>
      <c r="Y149" s="101"/>
      <c r="Z149" s="101"/>
      <c r="AA149" s="101"/>
      <c r="AB149" s="101"/>
      <c r="AC149" s="101"/>
      <c r="AD149" s="101"/>
      <c r="AE149" s="101"/>
    </row>
    <row r="150" spans="18:31" s="35" customFormat="1" ht="15" hidden="1" customHeight="1" x14ac:dyDescent="0.2">
      <c r="R150" s="46"/>
      <c r="S150" s="41"/>
      <c r="T150" s="101"/>
      <c r="U150" s="101"/>
      <c r="V150" s="101"/>
      <c r="W150" s="101"/>
      <c r="X150" s="101"/>
      <c r="Y150" s="101"/>
      <c r="Z150" s="101"/>
      <c r="AA150" s="101"/>
      <c r="AB150" s="101"/>
      <c r="AC150" s="101"/>
      <c r="AD150" s="101"/>
      <c r="AE150" s="101"/>
    </row>
    <row r="151" spans="18:31" s="35" customFormat="1" ht="15" hidden="1" customHeight="1" x14ac:dyDescent="0.2">
      <c r="R151" s="46"/>
      <c r="S151" s="41"/>
      <c r="T151" s="101"/>
      <c r="U151" s="101"/>
      <c r="V151" s="101"/>
      <c r="W151" s="101"/>
      <c r="X151" s="101"/>
      <c r="Y151" s="101"/>
      <c r="Z151" s="101"/>
      <c r="AA151" s="101"/>
      <c r="AB151" s="101"/>
      <c r="AC151" s="101"/>
      <c r="AD151" s="101"/>
      <c r="AE151" s="101"/>
    </row>
    <row r="152" spans="18:31" s="35" customFormat="1" ht="15" hidden="1" customHeight="1" x14ac:dyDescent="0.2">
      <c r="R152" s="46"/>
      <c r="S152" s="41"/>
      <c r="T152" s="101"/>
      <c r="U152" s="101"/>
      <c r="V152" s="101"/>
      <c r="W152" s="101"/>
      <c r="X152" s="101"/>
      <c r="Y152" s="101"/>
      <c r="Z152" s="101"/>
      <c r="AA152" s="101"/>
      <c r="AB152" s="101"/>
      <c r="AC152" s="101"/>
      <c r="AD152" s="101"/>
      <c r="AE152" s="101"/>
    </row>
    <row r="153" spans="18:31" s="35" customFormat="1" ht="15" hidden="1" customHeight="1" x14ac:dyDescent="0.2">
      <c r="R153" s="46"/>
      <c r="S153" s="41"/>
      <c r="T153" s="101"/>
      <c r="U153" s="101"/>
      <c r="V153" s="101"/>
      <c r="W153" s="101"/>
      <c r="X153" s="101"/>
      <c r="Y153" s="101"/>
      <c r="Z153" s="101"/>
      <c r="AA153" s="101"/>
      <c r="AB153" s="101"/>
      <c r="AC153" s="101"/>
      <c r="AD153" s="101"/>
      <c r="AE153" s="101"/>
    </row>
    <row r="154" spans="18:31" s="35" customFormat="1" ht="15" hidden="1" customHeight="1" x14ac:dyDescent="0.2">
      <c r="R154" s="46"/>
      <c r="S154" s="41"/>
      <c r="T154" s="101"/>
      <c r="U154" s="101"/>
      <c r="V154" s="101"/>
      <c r="W154" s="101"/>
      <c r="X154" s="101"/>
      <c r="Y154" s="101"/>
      <c r="Z154" s="101"/>
      <c r="AA154" s="101"/>
      <c r="AB154" s="101"/>
      <c r="AC154" s="101"/>
      <c r="AD154" s="101"/>
      <c r="AE154" s="101"/>
    </row>
    <row r="155" spans="18:31" s="35" customFormat="1" ht="15" hidden="1" customHeight="1" x14ac:dyDescent="0.2">
      <c r="R155" s="46"/>
      <c r="S155" s="41"/>
      <c r="T155" s="101"/>
      <c r="U155" s="101"/>
      <c r="V155" s="101"/>
      <c r="W155" s="101"/>
      <c r="X155" s="101"/>
      <c r="Y155" s="101"/>
      <c r="Z155" s="101"/>
      <c r="AA155" s="101"/>
      <c r="AB155" s="101"/>
      <c r="AC155" s="101"/>
      <c r="AD155" s="101"/>
      <c r="AE155" s="101"/>
    </row>
    <row r="156" spans="18:31" s="35" customFormat="1" ht="15" hidden="1" customHeight="1" x14ac:dyDescent="0.2">
      <c r="R156" s="46"/>
      <c r="S156" s="41"/>
      <c r="T156" s="101"/>
      <c r="U156" s="101"/>
      <c r="V156" s="101"/>
      <c r="W156" s="101"/>
      <c r="X156" s="101"/>
      <c r="Y156" s="101"/>
      <c r="Z156" s="101"/>
      <c r="AA156" s="101"/>
      <c r="AB156" s="101"/>
      <c r="AC156" s="101"/>
      <c r="AD156" s="101"/>
      <c r="AE156" s="101"/>
    </row>
    <row r="157" spans="18:31" s="35" customFormat="1" ht="15" hidden="1" customHeight="1" x14ac:dyDescent="0.2">
      <c r="R157" s="46"/>
      <c r="S157" s="41"/>
      <c r="T157" s="101"/>
      <c r="U157" s="101"/>
      <c r="V157" s="101"/>
      <c r="W157" s="101"/>
      <c r="X157" s="101"/>
      <c r="Y157" s="101"/>
      <c r="Z157" s="101"/>
      <c r="AA157" s="101"/>
      <c r="AB157" s="101"/>
      <c r="AC157" s="101"/>
      <c r="AD157" s="101"/>
      <c r="AE157" s="101"/>
    </row>
    <row r="158" spans="18:31" s="35" customFormat="1" ht="15" hidden="1" customHeight="1" x14ac:dyDescent="0.2">
      <c r="R158" s="46"/>
      <c r="S158" s="41"/>
      <c r="T158" s="101"/>
      <c r="U158" s="101"/>
      <c r="V158" s="101"/>
      <c r="W158" s="101"/>
      <c r="X158" s="101"/>
      <c r="Y158" s="101"/>
      <c r="Z158" s="101"/>
      <c r="AA158" s="101"/>
      <c r="AB158" s="101"/>
      <c r="AC158" s="101"/>
      <c r="AD158" s="101"/>
      <c r="AE158" s="101"/>
    </row>
    <row r="159" spans="18:31" s="35" customFormat="1" ht="15" hidden="1" customHeight="1" x14ac:dyDescent="0.2">
      <c r="R159" s="46"/>
      <c r="S159" s="41"/>
      <c r="T159" s="101"/>
      <c r="U159" s="101"/>
      <c r="V159" s="101"/>
      <c r="W159" s="101"/>
      <c r="X159" s="101"/>
      <c r="Y159" s="101"/>
      <c r="Z159" s="101"/>
      <c r="AA159" s="101"/>
      <c r="AB159" s="101"/>
      <c r="AC159" s="101"/>
      <c r="AD159" s="101"/>
      <c r="AE159" s="101"/>
    </row>
    <row r="160" spans="18:31" s="35" customFormat="1" ht="15" hidden="1" customHeight="1" x14ac:dyDescent="0.2">
      <c r="R160" s="46"/>
      <c r="S160" s="41"/>
      <c r="T160" s="101"/>
      <c r="U160" s="101"/>
      <c r="V160" s="101"/>
      <c r="W160" s="101"/>
      <c r="X160" s="101"/>
      <c r="Y160" s="101"/>
      <c r="Z160" s="101"/>
      <c r="AA160" s="101"/>
      <c r="AB160" s="101"/>
      <c r="AC160" s="101"/>
      <c r="AD160" s="101"/>
      <c r="AE160" s="101"/>
    </row>
    <row r="161" spans="18:31" s="35" customFormat="1" ht="15" hidden="1" customHeight="1" x14ac:dyDescent="0.2">
      <c r="R161" s="46"/>
      <c r="S161" s="41"/>
      <c r="T161" s="101"/>
      <c r="U161" s="101"/>
      <c r="V161" s="101"/>
      <c r="W161" s="101"/>
      <c r="X161" s="101"/>
      <c r="Y161" s="101"/>
      <c r="Z161" s="101"/>
      <c r="AA161" s="101"/>
      <c r="AB161" s="101"/>
      <c r="AC161" s="101"/>
      <c r="AD161" s="101"/>
      <c r="AE161" s="101"/>
    </row>
    <row r="162" spans="18:31" s="35" customFormat="1" ht="15" hidden="1" customHeight="1" x14ac:dyDescent="0.2">
      <c r="R162" s="46"/>
      <c r="S162" s="41"/>
      <c r="T162" s="101"/>
      <c r="U162" s="101"/>
      <c r="V162" s="101"/>
      <c r="W162" s="101"/>
      <c r="X162" s="101"/>
      <c r="Y162" s="101"/>
      <c r="Z162" s="101"/>
      <c r="AA162" s="101"/>
      <c r="AB162" s="101"/>
      <c r="AC162" s="101"/>
      <c r="AD162" s="101"/>
      <c r="AE162" s="101"/>
    </row>
    <row r="163" spans="18:31" s="35" customFormat="1" ht="15" hidden="1" customHeight="1" x14ac:dyDescent="0.2">
      <c r="R163" s="46"/>
      <c r="S163" s="41"/>
      <c r="T163" s="101"/>
      <c r="U163" s="101"/>
      <c r="V163" s="101"/>
      <c r="W163" s="101"/>
      <c r="X163" s="101"/>
      <c r="Y163" s="101"/>
      <c r="Z163" s="101"/>
      <c r="AA163" s="101"/>
      <c r="AB163" s="101"/>
      <c r="AC163" s="101"/>
      <c r="AD163" s="101"/>
      <c r="AE163" s="101"/>
    </row>
    <row r="164" spans="18:31" s="35" customFormat="1" ht="15" hidden="1" customHeight="1" x14ac:dyDescent="0.2">
      <c r="R164" s="46"/>
      <c r="S164" s="41"/>
      <c r="T164" s="101"/>
      <c r="U164" s="101"/>
      <c r="V164" s="101"/>
      <c r="W164" s="101"/>
      <c r="X164" s="101"/>
      <c r="Y164" s="101"/>
      <c r="Z164" s="101"/>
      <c r="AA164" s="101"/>
      <c r="AB164" s="101"/>
      <c r="AC164" s="101"/>
      <c r="AD164" s="101"/>
      <c r="AE164" s="101"/>
    </row>
    <row r="165" spans="18:31" s="35" customFormat="1" ht="15" hidden="1" customHeight="1" x14ac:dyDescent="0.2">
      <c r="R165" s="46"/>
      <c r="S165" s="41"/>
      <c r="T165" s="101"/>
      <c r="U165" s="101"/>
      <c r="V165" s="101"/>
      <c r="W165" s="101"/>
      <c r="X165" s="101"/>
      <c r="Y165" s="101"/>
      <c r="Z165" s="101"/>
      <c r="AA165" s="101"/>
      <c r="AB165" s="101"/>
      <c r="AC165" s="101"/>
      <c r="AD165" s="101"/>
      <c r="AE165" s="101"/>
    </row>
    <row r="166" spans="18:31" s="35" customFormat="1" ht="15" hidden="1" customHeight="1" x14ac:dyDescent="0.2">
      <c r="R166" s="46"/>
      <c r="S166" s="41"/>
      <c r="T166" s="101"/>
      <c r="U166" s="101"/>
      <c r="V166" s="101"/>
      <c r="W166" s="101"/>
      <c r="X166" s="101"/>
      <c r="Y166" s="101"/>
      <c r="Z166" s="101"/>
      <c r="AA166" s="101"/>
      <c r="AB166" s="101"/>
      <c r="AC166" s="101"/>
      <c r="AD166" s="101"/>
      <c r="AE166" s="101"/>
    </row>
    <row r="167" spans="18:31" s="35" customFormat="1" ht="15" hidden="1" customHeight="1" x14ac:dyDescent="0.2">
      <c r="R167" s="46"/>
      <c r="S167" s="41"/>
      <c r="T167" s="101"/>
      <c r="U167" s="101"/>
      <c r="V167" s="101"/>
      <c r="W167" s="101"/>
      <c r="X167" s="101"/>
      <c r="Y167" s="101"/>
      <c r="Z167" s="101"/>
      <c r="AA167" s="101"/>
      <c r="AB167" s="101"/>
      <c r="AC167" s="101"/>
      <c r="AD167" s="101"/>
      <c r="AE167" s="101"/>
    </row>
    <row r="168" spans="18:31" s="35" customFormat="1" ht="15" hidden="1" customHeight="1" x14ac:dyDescent="0.2">
      <c r="R168" s="46"/>
      <c r="S168" s="41"/>
      <c r="T168" s="101"/>
      <c r="U168" s="101"/>
      <c r="V168" s="101"/>
      <c r="W168" s="101"/>
      <c r="X168" s="101"/>
      <c r="Y168" s="101"/>
      <c r="Z168" s="101"/>
      <c r="AA168" s="101"/>
      <c r="AB168" s="101"/>
      <c r="AC168" s="101"/>
      <c r="AD168" s="101"/>
      <c r="AE168" s="101"/>
    </row>
    <row r="169" spans="18:31" s="35" customFormat="1" ht="15" hidden="1" customHeight="1" x14ac:dyDescent="0.2">
      <c r="R169" s="46"/>
      <c r="S169" s="41"/>
      <c r="T169" s="101"/>
      <c r="U169" s="101"/>
      <c r="V169" s="101"/>
      <c r="W169" s="101"/>
      <c r="X169" s="101"/>
      <c r="Y169" s="101"/>
      <c r="Z169" s="101"/>
      <c r="AA169" s="101"/>
      <c r="AB169" s="101"/>
      <c r="AC169" s="101"/>
      <c r="AD169" s="101"/>
      <c r="AE169" s="101"/>
    </row>
    <row r="170" spans="18:31" s="35" customFormat="1" ht="15" hidden="1" customHeight="1" x14ac:dyDescent="0.2">
      <c r="R170" s="46"/>
      <c r="S170" s="41"/>
      <c r="T170" s="101"/>
      <c r="U170" s="101"/>
      <c r="V170" s="101"/>
      <c r="W170" s="101"/>
      <c r="X170" s="101"/>
      <c r="Y170" s="101"/>
      <c r="Z170" s="101"/>
      <c r="AA170" s="101"/>
      <c r="AB170" s="101"/>
      <c r="AC170" s="101"/>
      <c r="AD170" s="101"/>
      <c r="AE170" s="101"/>
    </row>
    <row r="171" spans="18:31" s="35" customFormat="1" ht="15" hidden="1" customHeight="1" x14ac:dyDescent="0.2">
      <c r="R171" s="46"/>
      <c r="S171" s="41"/>
      <c r="T171" s="101"/>
      <c r="U171" s="101"/>
      <c r="V171" s="101"/>
      <c r="W171" s="101"/>
      <c r="X171" s="101"/>
      <c r="Y171" s="101"/>
      <c r="Z171" s="101"/>
      <c r="AA171" s="101"/>
      <c r="AB171" s="101"/>
      <c r="AC171" s="101"/>
      <c r="AD171" s="101"/>
      <c r="AE171" s="101"/>
    </row>
    <row r="172" spans="18:31" s="35" customFormat="1" ht="15" hidden="1" customHeight="1" x14ac:dyDescent="0.2">
      <c r="R172" s="46"/>
      <c r="S172" s="41"/>
      <c r="T172" s="101"/>
      <c r="U172" s="101"/>
      <c r="V172" s="101"/>
      <c r="W172" s="101"/>
      <c r="X172" s="101"/>
      <c r="Y172" s="101"/>
      <c r="Z172" s="101"/>
      <c r="AA172" s="101"/>
      <c r="AB172" s="101"/>
      <c r="AC172" s="101"/>
      <c r="AD172" s="101"/>
      <c r="AE172" s="101"/>
    </row>
    <row r="173" spans="18:31" s="35" customFormat="1" ht="15" hidden="1" customHeight="1" x14ac:dyDescent="0.2">
      <c r="R173" s="46"/>
      <c r="S173" s="41"/>
      <c r="T173" s="101"/>
      <c r="U173" s="101"/>
      <c r="V173" s="101"/>
      <c r="W173" s="101"/>
      <c r="X173" s="101"/>
      <c r="Y173" s="101"/>
      <c r="Z173" s="101"/>
      <c r="AA173" s="101"/>
      <c r="AB173" s="101"/>
      <c r="AC173" s="101"/>
      <c r="AD173" s="101"/>
      <c r="AE173" s="101"/>
    </row>
    <row r="174" spans="18:31" s="35" customFormat="1" ht="15" hidden="1" customHeight="1" x14ac:dyDescent="0.2">
      <c r="R174" s="46"/>
      <c r="S174" s="41"/>
      <c r="T174" s="101"/>
      <c r="U174" s="101"/>
      <c r="V174" s="101"/>
      <c r="W174" s="101"/>
      <c r="X174" s="101"/>
      <c r="Y174" s="101"/>
      <c r="Z174" s="101"/>
      <c r="AA174" s="101"/>
      <c r="AB174" s="101"/>
      <c r="AC174" s="101"/>
      <c r="AD174" s="101"/>
      <c r="AE174" s="101"/>
    </row>
    <row r="175" spans="18:31" s="35" customFormat="1" ht="15" hidden="1" customHeight="1" x14ac:dyDescent="0.2">
      <c r="R175" s="46"/>
      <c r="S175" s="41"/>
      <c r="T175" s="101"/>
      <c r="U175" s="101"/>
      <c r="V175" s="101"/>
      <c r="W175" s="101"/>
      <c r="X175" s="101"/>
      <c r="Y175" s="101"/>
      <c r="Z175" s="101"/>
      <c r="AA175" s="101"/>
      <c r="AB175" s="101"/>
      <c r="AC175" s="101"/>
      <c r="AD175" s="101"/>
      <c r="AE175" s="101"/>
    </row>
    <row r="176" spans="18:31" s="35" customFormat="1" ht="15" hidden="1" customHeight="1" x14ac:dyDescent="0.2">
      <c r="R176" s="46"/>
      <c r="S176" s="41"/>
      <c r="T176" s="101"/>
      <c r="U176" s="101"/>
      <c r="V176" s="101"/>
      <c r="W176" s="101"/>
      <c r="X176" s="101"/>
      <c r="Y176" s="101"/>
      <c r="Z176" s="101"/>
      <c r="AA176" s="101"/>
      <c r="AB176" s="101"/>
      <c r="AC176" s="101"/>
      <c r="AD176" s="101"/>
      <c r="AE176" s="101"/>
    </row>
    <row r="177" spans="18:31" s="35" customFormat="1" ht="15" hidden="1" customHeight="1" x14ac:dyDescent="0.2">
      <c r="R177" s="46"/>
      <c r="S177" s="41"/>
      <c r="T177" s="101"/>
      <c r="U177" s="101"/>
      <c r="V177" s="101"/>
      <c r="W177" s="101"/>
      <c r="X177" s="101"/>
      <c r="Y177" s="101"/>
      <c r="Z177" s="101"/>
      <c r="AA177" s="101"/>
      <c r="AB177" s="101"/>
      <c r="AC177" s="101"/>
      <c r="AD177" s="101"/>
      <c r="AE177" s="101"/>
    </row>
    <row r="178" spans="18:31" s="35" customFormat="1" ht="15" hidden="1" customHeight="1" x14ac:dyDescent="0.2">
      <c r="R178" s="46"/>
      <c r="S178" s="41"/>
      <c r="T178" s="101"/>
      <c r="U178" s="101"/>
      <c r="V178" s="101"/>
      <c r="W178" s="101"/>
      <c r="X178" s="101"/>
      <c r="Y178" s="101"/>
      <c r="Z178" s="101"/>
      <c r="AA178" s="101"/>
      <c r="AB178" s="101"/>
      <c r="AC178" s="101"/>
      <c r="AD178" s="101"/>
      <c r="AE178" s="101"/>
    </row>
    <row r="179" spans="18:31" s="35" customFormat="1" ht="15" hidden="1" customHeight="1" x14ac:dyDescent="0.2">
      <c r="R179" s="46"/>
      <c r="S179" s="41"/>
      <c r="T179" s="101"/>
      <c r="U179" s="101"/>
      <c r="V179" s="101"/>
      <c r="W179" s="101"/>
      <c r="X179" s="101"/>
      <c r="Y179" s="101"/>
      <c r="Z179" s="101"/>
      <c r="AA179" s="101"/>
      <c r="AB179" s="101"/>
      <c r="AC179" s="101"/>
      <c r="AD179" s="101"/>
      <c r="AE179" s="101"/>
    </row>
    <row r="180" spans="18:31" s="35" customFormat="1" ht="15" hidden="1" customHeight="1" x14ac:dyDescent="0.2">
      <c r="R180" s="46"/>
      <c r="S180" s="41"/>
      <c r="T180" s="101"/>
      <c r="U180" s="101"/>
      <c r="V180" s="101"/>
      <c r="W180" s="101"/>
      <c r="X180" s="101"/>
      <c r="Y180" s="101"/>
      <c r="Z180" s="101"/>
      <c r="AA180" s="101"/>
      <c r="AB180" s="101"/>
      <c r="AC180" s="101"/>
      <c r="AD180" s="101"/>
      <c r="AE180" s="101"/>
    </row>
    <row r="181" spans="18:31" s="35" customFormat="1" ht="15" hidden="1" customHeight="1" x14ac:dyDescent="0.2">
      <c r="R181" s="46"/>
      <c r="S181" s="41"/>
      <c r="T181" s="101"/>
      <c r="U181" s="101"/>
      <c r="V181" s="101"/>
      <c r="W181" s="101"/>
      <c r="X181" s="101"/>
      <c r="Y181" s="101"/>
      <c r="Z181" s="101"/>
      <c r="AA181" s="101"/>
      <c r="AB181" s="101"/>
      <c r="AC181" s="101"/>
      <c r="AD181" s="101"/>
      <c r="AE181" s="101"/>
    </row>
    <row r="182" spans="18:31" s="35" customFormat="1" ht="15" hidden="1" customHeight="1" x14ac:dyDescent="0.2">
      <c r="R182" s="46"/>
      <c r="S182" s="41"/>
      <c r="T182" s="101"/>
      <c r="U182" s="101"/>
      <c r="V182" s="101"/>
      <c r="W182" s="101"/>
      <c r="X182" s="101"/>
      <c r="Y182" s="101"/>
      <c r="Z182" s="101"/>
      <c r="AA182" s="101"/>
      <c r="AB182" s="101"/>
      <c r="AC182" s="101"/>
      <c r="AD182" s="101"/>
      <c r="AE182" s="101"/>
    </row>
    <row r="183" spans="18:31" s="35" customFormat="1" ht="15" hidden="1" customHeight="1" x14ac:dyDescent="0.2">
      <c r="R183" s="46"/>
      <c r="S183" s="41"/>
      <c r="T183" s="101"/>
      <c r="U183" s="101"/>
      <c r="V183" s="101"/>
      <c r="W183" s="101"/>
      <c r="X183" s="101"/>
      <c r="Y183" s="101"/>
      <c r="Z183" s="101"/>
      <c r="AA183" s="101"/>
      <c r="AB183" s="101"/>
      <c r="AC183" s="101"/>
      <c r="AD183" s="101"/>
      <c r="AE183" s="101"/>
    </row>
    <row r="184" spans="18:31" s="35" customFormat="1" ht="15" hidden="1" customHeight="1" x14ac:dyDescent="0.2">
      <c r="R184" s="46"/>
      <c r="S184" s="41"/>
      <c r="T184" s="101"/>
      <c r="U184" s="101"/>
      <c r="V184" s="101"/>
      <c r="W184" s="101"/>
      <c r="X184" s="101"/>
      <c r="Y184" s="101"/>
      <c r="Z184" s="101"/>
      <c r="AA184" s="101"/>
      <c r="AB184" s="101"/>
      <c r="AC184" s="101"/>
      <c r="AD184" s="101"/>
      <c r="AE184" s="101"/>
    </row>
    <row r="185" spans="18:31" s="35" customFormat="1" ht="15" hidden="1" customHeight="1" x14ac:dyDescent="0.2">
      <c r="R185" s="46"/>
      <c r="S185" s="41"/>
      <c r="T185" s="101"/>
      <c r="U185" s="101"/>
      <c r="V185" s="101"/>
      <c r="W185" s="101"/>
      <c r="X185" s="101"/>
      <c r="Y185" s="101"/>
      <c r="Z185" s="101"/>
      <c r="AA185" s="101"/>
      <c r="AB185" s="101"/>
      <c r="AC185" s="101"/>
      <c r="AD185" s="101"/>
      <c r="AE185" s="101"/>
    </row>
    <row r="186" spans="18:31" s="35" customFormat="1" ht="15" hidden="1" customHeight="1" x14ac:dyDescent="0.2">
      <c r="R186" s="46"/>
      <c r="S186" s="41"/>
      <c r="T186" s="101"/>
      <c r="U186" s="101"/>
      <c r="V186" s="101"/>
      <c r="W186" s="101"/>
      <c r="X186" s="101"/>
      <c r="Y186" s="101"/>
      <c r="Z186" s="101"/>
      <c r="AA186" s="101"/>
      <c r="AB186" s="101"/>
      <c r="AC186" s="101"/>
      <c r="AD186" s="101"/>
      <c r="AE186" s="101"/>
    </row>
    <row r="187" spans="18:31" s="35" customFormat="1" ht="15" hidden="1" customHeight="1" x14ac:dyDescent="0.2">
      <c r="R187" s="46"/>
      <c r="S187" s="41"/>
      <c r="T187" s="101"/>
      <c r="U187" s="101"/>
      <c r="V187" s="101"/>
      <c r="W187" s="101"/>
      <c r="X187" s="101"/>
      <c r="Y187" s="101"/>
      <c r="Z187" s="101"/>
      <c r="AA187" s="101"/>
      <c r="AB187" s="101"/>
      <c r="AC187" s="101"/>
      <c r="AD187" s="101"/>
      <c r="AE187" s="101"/>
    </row>
    <row r="188" spans="18:31" s="35" customFormat="1" ht="15" hidden="1" customHeight="1" x14ac:dyDescent="0.2">
      <c r="R188" s="46"/>
      <c r="S188" s="41"/>
      <c r="T188" s="101"/>
      <c r="U188" s="101"/>
      <c r="V188" s="101"/>
      <c r="W188" s="101"/>
      <c r="X188" s="101"/>
      <c r="Y188" s="101"/>
      <c r="Z188" s="101"/>
      <c r="AA188" s="101"/>
      <c r="AB188" s="101"/>
      <c r="AC188" s="101"/>
      <c r="AD188" s="101"/>
      <c r="AE188" s="101"/>
    </row>
    <row r="189" spans="18:31" s="35" customFormat="1" ht="14.25" hidden="1" customHeight="1" x14ac:dyDescent="0.2"/>
    <row r="190" spans="18:31" s="35" customFormat="1" ht="14.25" hidden="1" customHeight="1" x14ac:dyDescent="0.2"/>
    <row r="191" spans="18:31" s="35" customFormat="1" ht="14.25" hidden="1" customHeight="1" x14ac:dyDescent="0.2"/>
    <row r="192" spans="18:31" s="35" customFormat="1" ht="14.25" hidden="1" customHeight="1" x14ac:dyDescent="0.2"/>
    <row r="193" spans="18:31" s="35" customFormat="1" ht="14.25" hidden="1" customHeight="1" x14ac:dyDescent="0.2"/>
    <row r="194" spans="18:31" s="35" customFormat="1" ht="14.25" hidden="1" customHeight="1" x14ac:dyDescent="0.2"/>
    <row r="195" spans="18:31" s="35" customFormat="1" ht="14.25" hidden="1" customHeight="1" x14ac:dyDescent="0.2"/>
    <row r="196" spans="18:31" s="35" customFormat="1" ht="14.25" hidden="1" customHeight="1" x14ac:dyDescent="0.2"/>
    <row r="197" spans="18:31" s="35" customFormat="1" ht="14.25" hidden="1" customHeight="1" x14ac:dyDescent="0.2"/>
    <row r="198" spans="18:31" s="35" customFormat="1" ht="14.25" hidden="1" customHeight="1" x14ac:dyDescent="0.2"/>
    <row r="199" spans="18:31" s="35" customFormat="1" ht="15" hidden="1" customHeight="1" x14ac:dyDescent="0.2">
      <c r="R199" s="45"/>
      <c r="S199" s="45"/>
      <c r="T199" s="45"/>
      <c r="U199" s="45"/>
      <c r="V199" s="45"/>
      <c r="W199" s="45"/>
      <c r="X199" s="45"/>
      <c r="Y199" s="45"/>
      <c r="Z199" s="45"/>
      <c r="AA199" s="45"/>
      <c r="AB199" s="45"/>
      <c r="AC199" s="45"/>
      <c r="AD199" s="45"/>
      <c r="AE199" s="45"/>
    </row>
    <row r="200" spans="18:31" s="35" customFormat="1" ht="15" hidden="1" customHeight="1" x14ac:dyDescent="0.2">
      <c r="R200" s="46"/>
      <c r="S200" s="41"/>
      <c r="T200" s="101"/>
      <c r="U200" s="101"/>
      <c r="V200" s="101"/>
      <c r="W200" s="101"/>
      <c r="X200" s="101"/>
      <c r="Y200" s="101"/>
      <c r="Z200" s="101"/>
      <c r="AA200" s="101"/>
      <c r="AB200" s="101"/>
      <c r="AC200" s="101"/>
      <c r="AD200" s="101"/>
      <c r="AE200" s="101"/>
    </row>
    <row r="201" spans="18:31" s="35" customFormat="1" ht="15" hidden="1" customHeight="1" x14ac:dyDescent="0.2">
      <c r="R201" s="46"/>
      <c r="S201" s="41"/>
      <c r="T201" s="101"/>
      <c r="U201" s="101"/>
      <c r="V201" s="101"/>
      <c r="W201" s="101"/>
      <c r="X201" s="101"/>
      <c r="Y201" s="101"/>
      <c r="Z201" s="101"/>
      <c r="AA201" s="101"/>
      <c r="AB201" s="101"/>
      <c r="AC201" s="101"/>
      <c r="AD201" s="101"/>
      <c r="AE201" s="101"/>
    </row>
    <row r="202" spans="18:31" s="35" customFormat="1" ht="15" hidden="1" customHeight="1" x14ac:dyDescent="0.2">
      <c r="R202" s="46"/>
      <c r="S202" s="41"/>
      <c r="T202" s="101"/>
      <c r="U202" s="101"/>
      <c r="V202" s="101"/>
      <c r="W202" s="101"/>
      <c r="X202" s="101"/>
      <c r="Y202" s="101"/>
      <c r="Z202" s="101"/>
      <c r="AA202" s="101"/>
      <c r="AB202" s="101"/>
      <c r="AC202" s="101"/>
      <c r="AD202" s="101"/>
      <c r="AE202" s="101"/>
    </row>
    <row r="203" spans="18:31" s="35" customFormat="1" ht="15" hidden="1" customHeight="1" x14ac:dyDescent="0.2">
      <c r="R203" s="46"/>
      <c r="S203" s="41"/>
      <c r="T203" s="101"/>
      <c r="U203" s="101"/>
      <c r="V203" s="101"/>
      <c r="W203" s="101"/>
      <c r="X203" s="101"/>
      <c r="Y203" s="101"/>
      <c r="Z203" s="101"/>
      <c r="AA203" s="101"/>
      <c r="AB203" s="101"/>
      <c r="AC203" s="101"/>
      <c r="AD203" s="101"/>
      <c r="AE203" s="101"/>
    </row>
    <row r="204" spans="18:31" s="35" customFormat="1" ht="15" hidden="1" customHeight="1" x14ac:dyDescent="0.2">
      <c r="R204" s="46"/>
      <c r="S204" s="41"/>
      <c r="T204" s="101"/>
      <c r="U204" s="101"/>
      <c r="V204" s="101"/>
      <c r="W204" s="101"/>
      <c r="X204" s="101"/>
      <c r="Y204" s="101"/>
      <c r="Z204" s="101"/>
      <c r="AA204" s="101"/>
      <c r="AB204" s="101"/>
      <c r="AC204" s="101"/>
      <c r="AD204" s="101"/>
      <c r="AE204" s="101"/>
    </row>
    <row r="205" spans="18:31" s="35" customFormat="1" ht="15" hidden="1" customHeight="1" x14ac:dyDescent="0.2">
      <c r="R205" s="46"/>
      <c r="S205" s="41"/>
      <c r="T205" s="101"/>
      <c r="U205" s="101"/>
      <c r="V205" s="101"/>
      <c r="W205" s="101"/>
      <c r="X205" s="101"/>
      <c r="Y205" s="101"/>
      <c r="Z205" s="101"/>
      <c r="AA205" s="101"/>
      <c r="AB205" s="101"/>
      <c r="AC205" s="101"/>
      <c r="AD205" s="101"/>
      <c r="AE205" s="101"/>
    </row>
    <row r="206" spans="18:31" s="35" customFormat="1" ht="15" hidden="1" customHeight="1" x14ac:dyDescent="0.2">
      <c r="R206" s="46"/>
      <c r="S206" s="41"/>
      <c r="T206" s="101"/>
      <c r="U206" s="101"/>
      <c r="V206" s="101"/>
      <c r="W206" s="101"/>
      <c r="X206" s="101"/>
      <c r="Y206" s="101"/>
      <c r="Z206" s="101"/>
      <c r="AA206" s="101"/>
      <c r="AB206" s="101"/>
      <c r="AC206" s="101"/>
      <c r="AD206" s="101"/>
      <c r="AE206" s="101"/>
    </row>
    <row r="207" spans="18:31" s="35" customFormat="1" ht="15" hidden="1" customHeight="1" x14ac:dyDescent="0.2">
      <c r="R207" s="46"/>
      <c r="S207" s="41"/>
      <c r="T207" s="101"/>
      <c r="U207" s="101"/>
      <c r="V207" s="101"/>
      <c r="W207" s="101"/>
      <c r="X207" s="101"/>
      <c r="Y207" s="101"/>
      <c r="Z207" s="101"/>
      <c r="AA207" s="101"/>
      <c r="AB207" s="101"/>
      <c r="AC207" s="101"/>
      <c r="AD207" s="101"/>
      <c r="AE207" s="101"/>
    </row>
    <row r="208" spans="18:31" s="35" customFormat="1" ht="15" hidden="1" customHeight="1" x14ac:dyDescent="0.2">
      <c r="R208" s="46"/>
      <c r="S208" s="41"/>
      <c r="T208" s="101"/>
      <c r="U208" s="101"/>
      <c r="V208" s="101"/>
      <c r="W208" s="101"/>
      <c r="X208" s="101"/>
      <c r="Y208" s="101"/>
      <c r="Z208" s="101"/>
      <c r="AA208" s="101"/>
      <c r="AB208" s="101"/>
      <c r="AC208" s="101"/>
      <c r="AD208" s="101"/>
      <c r="AE208" s="101"/>
    </row>
    <row r="209" spans="18:31" s="35" customFormat="1" ht="15" hidden="1" customHeight="1" x14ac:dyDescent="0.2">
      <c r="R209" s="46"/>
      <c r="S209" s="41"/>
      <c r="T209" s="101"/>
      <c r="U209" s="101"/>
      <c r="V209" s="101"/>
      <c r="W209" s="101"/>
      <c r="X209" s="101"/>
      <c r="Y209" s="101"/>
      <c r="Z209" s="101"/>
      <c r="AA209" s="101"/>
      <c r="AB209" s="101"/>
      <c r="AC209" s="101"/>
      <c r="AD209" s="101"/>
      <c r="AE209" s="101"/>
    </row>
    <row r="210" spans="18:31" s="35" customFormat="1" ht="15" hidden="1" customHeight="1" x14ac:dyDescent="0.2">
      <c r="R210" s="46"/>
      <c r="S210" s="41"/>
      <c r="T210" s="101"/>
      <c r="U210" s="101"/>
      <c r="V210" s="101"/>
      <c r="W210" s="101"/>
      <c r="X210" s="101"/>
      <c r="Y210" s="101"/>
      <c r="Z210" s="101"/>
      <c r="AA210" s="101"/>
      <c r="AB210" s="101"/>
      <c r="AC210" s="101"/>
      <c r="AD210" s="101"/>
      <c r="AE210" s="101"/>
    </row>
    <row r="211" spans="18:31" s="35" customFormat="1" ht="15" hidden="1" customHeight="1" x14ac:dyDescent="0.2">
      <c r="R211" s="46"/>
      <c r="S211" s="41"/>
      <c r="T211" s="101"/>
      <c r="U211" s="101"/>
      <c r="V211" s="101"/>
      <c r="W211" s="101"/>
      <c r="X211" s="101"/>
      <c r="Y211" s="101"/>
      <c r="Z211" s="101"/>
      <c r="AA211" s="101"/>
      <c r="AB211" s="101"/>
      <c r="AC211" s="101"/>
      <c r="AD211" s="101"/>
      <c r="AE211" s="101"/>
    </row>
    <row r="212" spans="18:31" s="35" customFormat="1" ht="15" hidden="1" customHeight="1" x14ac:dyDescent="0.2">
      <c r="R212" s="46"/>
      <c r="S212" s="41"/>
      <c r="T212" s="101"/>
      <c r="U212" s="101"/>
      <c r="V212" s="101"/>
      <c r="W212" s="101"/>
      <c r="X212" s="101"/>
      <c r="Y212" s="101"/>
      <c r="Z212" s="101"/>
      <c r="AA212" s="101"/>
      <c r="AB212" s="101"/>
      <c r="AC212" s="101"/>
      <c r="AD212" s="101"/>
      <c r="AE212" s="101"/>
    </row>
    <row r="213" spans="18:31" s="35" customFormat="1" ht="15" hidden="1" customHeight="1" x14ac:dyDescent="0.2">
      <c r="R213" s="46"/>
      <c r="S213" s="41"/>
      <c r="T213" s="101"/>
      <c r="U213" s="101"/>
      <c r="V213" s="101"/>
      <c r="W213" s="101"/>
      <c r="X213" s="101"/>
      <c r="Y213" s="101"/>
      <c r="Z213" s="101"/>
      <c r="AA213" s="101"/>
      <c r="AB213" s="101"/>
      <c r="AC213" s="101"/>
      <c r="AD213" s="101"/>
      <c r="AE213" s="101"/>
    </row>
    <row r="214" spans="18:31" s="35" customFormat="1" ht="15" hidden="1" customHeight="1" x14ac:dyDescent="0.2">
      <c r="R214" s="46"/>
      <c r="S214" s="41"/>
      <c r="T214" s="101"/>
      <c r="U214" s="101"/>
      <c r="V214" s="101"/>
      <c r="W214" s="101"/>
      <c r="X214" s="101"/>
      <c r="Y214" s="101"/>
      <c r="Z214" s="101"/>
      <c r="AA214" s="101"/>
      <c r="AB214" s="101"/>
      <c r="AC214" s="101"/>
      <c r="AD214" s="101"/>
      <c r="AE214" s="101"/>
    </row>
    <row r="215" spans="18:31" s="35" customFormat="1" ht="15" hidden="1" customHeight="1" x14ac:dyDescent="0.2">
      <c r="R215" s="46"/>
      <c r="S215" s="41"/>
      <c r="T215" s="101"/>
      <c r="U215" s="101"/>
      <c r="V215" s="101"/>
      <c r="W215" s="101"/>
      <c r="X215" s="101"/>
      <c r="Y215" s="101"/>
      <c r="Z215" s="101"/>
      <c r="AA215" s="101"/>
      <c r="AB215" s="101"/>
      <c r="AC215" s="101"/>
      <c r="AD215" s="101"/>
      <c r="AE215" s="101"/>
    </row>
    <row r="216" spans="18:31" s="35" customFormat="1" ht="15" hidden="1" customHeight="1" x14ac:dyDescent="0.2">
      <c r="R216" s="46"/>
      <c r="S216" s="41"/>
      <c r="T216" s="101"/>
      <c r="U216" s="101"/>
      <c r="V216" s="101"/>
      <c r="W216" s="101"/>
      <c r="X216" s="101"/>
      <c r="Y216" s="101"/>
      <c r="Z216" s="101"/>
      <c r="AA216" s="101"/>
      <c r="AB216" s="101"/>
      <c r="AC216" s="101"/>
      <c r="AD216" s="101"/>
      <c r="AE216" s="101"/>
    </row>
    <row r="217" spans="18:31" s="35" customFormat="1" ht="15" hidden="1" customHeight="1" x14ac:dyDescent="0.2">
      <c r="R217" s="46"/>
      <c r="S217" s="41"/>
      <c r="T217" s="101"/>
      <c r="U217" s="101"/>
      <c r="V217" s="101"/>
      <c r="W217" s="101"/>
      <c r="X217" s="101"/>
      <c r="Y217" s="101"/>
      <c r="Z217" s="101"/>
      <c r="AA217" s="101"/>
      <c r="AB217" s="101"/>
      <c r="AC217" s="101"/>
      <c r="AD217" s="101"/>
      <c r="AE217" s="101"/>
    </row>
    <row r="218" spans="18:31" s="35" customFormat="1" ht="15" hidden="1" customHeight="1" x14ac:dyDescent="0.2">
      <c r="R218" s="46"/>
      <c r="S218" s="41"/>
      <c r="T218" s="101"/>
      <c r="U218" s="101"/>
      <c r="V218" s="101"/>
      <c r="W218" s="101"/>
      <c r="X218" s="101"/>
      <c r="Y218" s="101"/>
      <c r="Z218" s="101"/>
      <c r="AA218" s="101"/>
      <c r="AB218" s="101"/>
      <c r="AC218" s="101"/>
      <c r="AD218" s="101"/>
      <c r="AE218" s="101"/>
    </row>
    <row r="219" spans="18:31" s="35" customFormat="1" ht="15" hidden="1" customHeight="1" x14ac:dyDescent="0.2">
      <c r="R219" s="46"/>
      <c r="S219" s="41"/>
      <c r="T219" s="101"/>
      <c r="U219" s="101"/>
      <c r="V219" s="101"/>
      <c r="W219" s="101"/>
      <c r="X219" s="101"/>
      <c r="Y219" s="101"/>
      <c r="Z219" s="101"/>
      <c r="AA219" s="101"/>
      <c r="AB219" s="101"/>
      <c r="AC219" s="101"/>
      <c r="AD219" s="101"/>
      <c r="AE219" s="101"/>
    </row>
    <row r="220" spans="18:31" s="35" customFormat="1" ht="15" hidden="1" customHeight="1" x14ac:dyDescent="0.2">
      <c r="R220" s="46"/>
      <c r="S220" s="41"/>
      <c r="T220" s="101"/>
      <c r="U220" s="101"/>
      <c r="V220" s="101"/>
      <c r="W220" s="101"/>
      <c r="X220" s="101"/>
      <c r="Y220" s="101"/>
      <c r="Z220" s="101"/>
      <c r="AA220" s="101"/>
      <c r="AB220" s="101"/>
      <c r="AC220" s="101"/>
      <c r="AD220" s="101"/>
      <c r="AE220" s="101"/>
    </row>
    <row r="221" spans="18:31" s="35" customFormat="1" ht="15" hidden="1" customHeight="1" x14ac:dyDescent="0.2">
      <c r="R221" s="46"/>
      <c r="S221" s="41"/>
      <c r="T221" s="101"/>
      <c r="U221" s="101"/>
      <c r="V221" s="101"/>
      <c r="W221" s="101"/>
      <c r="X221" s="101"/>
      <c r="Y221" s="101"/>
      <c r="Z221" s="101"/>
      <c r="AA221" s="101"/>
      <c r="AB221" s="101"/>
      <c r="AC221" s="101"/>
      <c r="AD221" s="101"/>
      <c r="AE221" s="101"/>
    </row>
    <row r="222" spans="18:31" s="35" customFormat="1" ht="15" hidden="1" customHeight="1" x14ac:dyDescent="0.2">
      <c r="R222" s="46"/>
      <c r="S222" s="41"/>
      <c r="T222" s="101"/>
      <c r="U222" s="101"/>
      <c r="V222" s="101"/>
      <c r="W222" s="101"/>
      <c r="X222" s="101"/>
      <c r="Y222" s="101"/>
      <c r="Z222" s="101"/>
      <c r="AA222" s="101"/>
      <c r="AB222" s="101"/>
      <c r="AC222" s="101"/>
      <c r="AD222" s="101"/>
      <c r="AE222" s="101"/>
    </row>
    <row r="223" spans="18:31" s="35" customFormat="1" ht="15" hidden="1" customHeight="1" x14ac:dyDescent="0.2">
      <c r="R223" s="46"/>
      <c r="S223" s="41"/>
      <c r="T223" s="101"/>
      <c r="U223" s="101"/>
      <c r="V223" s="101"/>
      <c r="W223" s="101"/>
      <c r="X223" s="101"/>
      <c r="Y223" s="101"/>
      <c r="Z223" s="101"/>
      <c r="AA223" s="101"/>
      <c r="AB223" s="101"/>
      <c r="AC223" s="101"/>
      <c r="AD223" s="101"/>
      <c r="AE223" s="101"/>
    </row>
    <row r="224" spans="18:31" s="35" customFormat="1" ht="15" hidden="1" customHeight="1" x14ac:dyDescent="0.2">
      <c r="R224" s="46"/>
      <c r="S224" s="41"/>
      <c r="T224" s="101"/>
      <c r="U224" s="101"/>
      <c r="V224" s="101"/>
      <c r="W224" s="101"/>
      <c r="X224" s="101"/>
      <c r="Y224" s="101"/>
      <c r="Z224" s="101"/>
      <c r="AA224" s="101"/>
      <c r="AB224" s="101"/>
      <c r="AC224" s="101"/>
      <c r="AD224" s="101"/>
      <c r="AE224" s="101"/>
    </row>
    <row r="225" spans="18:31" s="35" customFormat="1" ht="15" hidden="1" customHeight="1" x14ac:dyDescent="0.2">
      <c r="R225" s="46"/>
      <c r="S225" s="41"/>
      <c r="T225" s="101"/>
      <c r="U225" s="101"/>
      <c r="V225" s="101"/>
      <c r="W225" s="101"/>
      <c r="X225" s="101"/>
      <c r="Y225" s="101"/>
      <c r="Z225" s="101"/>
      <c r="AA225" s="101"/>
      <c r="AB225" s="101"/>
      <c r="AC225" s="101"/>
      <c r="AD225" s="101"/>
      <c r="AE225" s="101"/>
    </row>
    <row r="226" spans="18:31" s="35" customFormat="1" ht="15" hidden="1" customHeight="1" x14ac:dyDescent="0.2">
      <c r="R226" s="46"/>
      <c r="S226" s="41"/>
      <c r="T226" s="101"/>
      <c r="U226" s="101"/>
      <c r="V226" s="101"/>
      <c r="W226" s="101"/>
      <c r="X226" s="101"/>
      <c r="Y226" s="101"/>
      <c r="Z226" s="101"/>
      <c r="AA226" s="101"/>
      <c r="AB226" s="101"/>
      <c r="AC226" s="101"/>
      <c r="AD226" s="101"/>
      <c r="AE226" s="101"/>
    </row>
    <row r="227" spans="18:31" s="35" customFormat="1" ht="15" hidden="1" customHeight="1" x14ac:dyDescent="0.2">
      <c r="R227" s="46"/>
      <c r="S227" s="41"/>
      <c r="T227" s="101"/>
      <c r="U227" s="101"/>
      <c r="V227" s="101"/>
      <c r="W227" s="101"/>
      <c r="X227" s="101"/>
      <c r="Y227" s="101"/>
      <c r="Z227" s="101"/>
      <c r="AA227" s="101"/>
      <c r="AB227" s="101"/>
      <c r="AC227" s="101"/>
      <c r="AD227" s="101"/>
      <c r="AE227" s="101"/>
    </row>
    <row r="228" spans="18:31" s="35" customFormat="1" ht="15" hidden="1" customHeight="1" x14ac:dyDescent="0.2">
      <c r="R228" s="46"/>
      <c r="S228" s="41"/>
      <c r="T228" s="101"/>
      <c r="U228" s="101"/>
      <c r="V228" s="101"/>
      <c r="W228" s="101"/>
      <c r="X228" s="101"/>
      <c r="Y228" s="101"/>
      <c r="Z228" s="101"/>
      <c r="AA228" s="101"/>
      <c r="AB228" s="101"/>
      <c r="AC228" s="101"/>
      <c r="AD228" s="101"/>
      <c r="AE228" s="101"/>
    </row>
    <row r="229" spans="18:31" s="35" customFormat="1" ht="15" hidden="1" customHeight="1" x14ac:dyDescent="0.2">
      <c r="R229" s="46"/>
      <c r="S229" s="41"/>
      <c r="T229" s="101"/>
      <c r="U229" s="101"/>
      <c r="V229" s="101"/>
      <c r="W229" s="101"/>
      <c r="X229" s="101"/>
      <c r="Y229" s="101"/>
      <c r="Z229" s="101"/>
      <c r="AA229" s="101"/>
      <c r="AB229" s="101"/>
      <c r="AC229" s="101"/>
      <c r="AD229" s="101"/>
      <c r="AE229" s="101"/>
    </row>
    <row r="230" spans="18:31" s="35" customFormat="1" ht="15" hidden="1" customHeight="1" x14ac:dyDescent="0.2">
      <c r="R230" s="46"/>
      <c r="S230" s="41"/>
      <c r="T230" s="101"/>
      <c r="U230" s="101"/>
      <c r="V230" s="101"/>
      <c r="W230" s="101"/>
      <c r="X230" s="101"/>
      <c r="Y230" s="101"/>
      <c r="Z230" s="101"/>
      <c r="AA230" s="101"/>
      <c r="AB230" s="101"/>
      <c r="AC230" s="101"/>
      <c r="AD230" s="101"/>
      <c r="AE230" s="101"/>
    </row>
    <row r="231" spans="18:31" s="35" customFormat="1" ht="15" hidden="1" customHeight="1" x14ac:dyDescent="0.2">
      <c r="R231" s="46"/>
      <c r="S231" s="41"/>
      <c r="T231" s="101"/>
      <c r="U231" s="101"/>
      <c r="V231" s="101"/>
      <c r="W231" s="101"/>
      <c r="X231" s="101"/>
      <c r="Y231" s="101"/>
      <c r="Z231" s="101"/>
      <c r="AA231" s="101"/>
      <c r="AB231" s="101"/>
      <c r="AC231" s="101"/>
      <c r="AD231" s="101"/>
      <c r="AE231" s="101"/>
    </row>
    <row r="232" spans="18:31" s="35" customFormat="1" ht="15" hidden="1" customHeight="1" x14ac:dyDescent="0.2">
      <c r="R232" s="46"/>
      <c r="S232" s="41"/>
      <c r="T232" s="101"/>
      <c r="U232" s="101"/>
      <c r="V232" s="101"/>
      <c r="W232" s="101"/>
      <c r="X232" s="101"/>
      <c r="Y232" s="101"/>
      <c r="Z232" s="101"/>
      <c r="AA232" s="101"/>
      <c r="AB232" s="101"/>
      <c r="AC232" s="101"/>
      <c r="AD232" s="101"/>
      <c r="AE232" s="101"/>
    </row>
    <row r="233" spans="18:31" s="35" customFormat="1" ht="15" hidden="1" customHeight="1" x14ac:dyDescent="0.2">
      <c r="R233" s="46"/>
      <c r="S233" s="41"/>
      <c r="T233" s="101"/>
      <c r="U233" s="101"/>
      <c r="V233" s="101"/>
      <c r="W233" s="101"/>
      <c r="X233" s="101"/>
      <c r="Y233" s="101"/>
      <c r="Z233" s="101"/>
      <c r="AA233" s="101"/>
      <c r="AB233" s="101"/>
      <c r="AC233" s="101"/>
      <c r="AD233" s="101"/>
      <c r="AE233" s="101"/>
    </row>
    <row r="234" spans="18:31" s="35" customFormat="1" ht="15" hidden="1" customHeight="1" x14ac:dyDescent="0.2">
      <c r="R234" s="46"/>
      <c r="S234" s="41"/>
      <c r="T234" s="101"/>
      <c r="U234" s="101"/>
      <c r="V234" s="101"/>
      <c r="W234" s="101"/>
      <c r="X234" s="101"/>
      <c r="Y234" s="101"/>
      <c r="Z234" s="101"/>
      <c r="AA234" s="101"/>
      <c r="AB234" s="101"/>
      <c r="AC234" s="101"/>
      <c r="AD234" s="101"/>
      <c r="AE234" s="101"/>
    </row>
    <row r="235" spans="18:31" s="35" customFormat="1" ht="15" hidden="1" customHeight="1" x14ac:dyDescent="0.2">
      <c r="R235" s="46"/>
      <c r="S235" s="41"/>
      <c r="T235" s="101"/>
      <c r="U235" s="101"/>
      <c r="V235" s="101"/>
      <c r="W235" s="101"/>
      <c r="X235" s="101"/>
      <c r="Y235" s="101"/>
      <c r="Z235" s="101"/>
      <c r="AA235" s="101"/>
      <c r="AB235" s="101"/>
      <c r="AC235" s="101"/>
      <c r="AD235" s="101"/>
      <c r="AE235" s="101"/>
    </row>
    <row r="236" spans="18:31" s="35" customFormat="1" ht="15" hidden="1" customHeight="1" x14ac:dyDescent="0.2">
      <c r="R236" s="46"/>
      <c r="S236" s="41"/>
      <c r="T236" s="101"/>
      <c r="U236" s="101"/>
      <c r="V236" s="101"/>
      <c r="W236" s="101"/>
      <c r="X236" s="101"/>
      <c r="Y236" s="101"/>
      <c r="Z236" s="101"/>
      <c r="AA236" s="101"/>
      <c r="AB236" s="101"/>
      <c r="AC236" s="101"/>
      <c r="AD236" s="101"/>
      <c r="AE236" s="101"/>
    </row>
    <row r="237" spans="18:31" s="35" customFormat="1" ht="15" hidden="1" customHeight="1" x14ac:dyDescent="0.2">
      <c r="R237" s="46"/>
      <c r="S237" s="41"/>
      <c r="T237" s="101"/>
      <c r="U237" s="101"/>
      <c r="V237" s="101"/>
      <c r="W237" s="101"/>
      <c r="X237" s="101"/>
      <c r="Y237" s="101"/>
      <c r="Z237" s="101"/>
      <c r="AA237" s="101"/>
      <c r="AB237" s="101"/>
      <c r="AC237" s="101"/>
      <c r="AD237" s="101"/>
      <c r="AE237" s="101"/>
    </row>
    <row r="238" spans="18:31" s="35" customFormat="1" ht="15" hidden="1" customHeight="1" x14ac:dyDescent="0.2">
      <c r="R238" s="46"/>
      <c r="S238" s="41"/>
      <c r="T238" s="101"/>
      <c r="U238" s="101"/>
      <c r="V238" s="101"/>
      <c r="W238" s="101"/>
      <c r="X238" s="101"/>
      <c r="Y238" s="101"/>
      <c r="Z238" s="101"/>
      <c r="AA238" s="101"/>
      <c r="AB238" s="101"/>
      <c r="AC238" s="101"/>
      <c r="AD238" s="101"/>
      <c r="AE238" s="101"/>
    </row>
    <row r="239" spans="18:31" s="35" customFormat="1" ht="15" hidden="1" customHeight="1" x14ac:dyDescent="0.2">
      <c r="R239" s="46"/>
      <c r="S239" s="41"/>
      <c r="T239" s="101"/>
      <c r="U239" s="101"/>
      <c r="V239" s="101"/>
      <c r="W239" s="101"/>
      <c r="X239" s="101"/>
      <c r="Y239" s="101"/>
      <c r="Z239" s="101"/>
      <c r="AA239" s="101"/>
      <c r="AB239" s="101"/>
      <c r="AC239" s="101"/>
      <c r="AD239" s="101"/>
      <c r="AE239" s="101"/>
    </row>
    <row r="240" spans="18:31" s="35" customFormat="1" ht="15" hidden="1" customHeight="1" x14ac:dyDescent="0.2">
      <c r="R240" s="46"/>
      <c r="S240" s="41"/>
      <c r="T240" s="101"/>
      <c r="U240" s="101"/>
      <c r="V240" s="101"/>
      <c r="W240" s="101"/>
      <c r="X240" s="101"/>
      <c r="Y240" s="101"/>
      <c r="Z240" s="101"/>
      <c r="AA240" s="101"/>
      <c r="AB240" s="101"/>
      <c r="AC240" s="101"/>
      <c r="AD240" s="101"/>
      <c r="AE240" s="101"/>
    </row>
    <row r="241" spans="18:31" s="35" customFormat="1" ht="15" hidden="1" customHeight="1" x14ac:dyDescent="0.2">
      <c r="R241" s="46"/>
      <c r="S241" s="41"/>
      <c r="T241" s="101"/>
      <c r="U241" s="101"/>
      <c r="V241" s="101"/>
      <c r="W241" s="101"/>
      <c r="X241" s="101"/>
      <c r="Y241" s="101"/>
      <c r="Z241" s="101"/>
      <c r="AA241" s="101"/>
      <c r="AB241" s="101"/>
      <c r="AC241" s="101"/>
      <c r="AD241" s="101"/>
      <c r="AE241" s="101"/>
    </row>
    <row r="242" spans="18:31" s="35" customFormat="1" ht="15" hidden="1" customHeight="1" x14ac:dyDescent="0.2">
      <c r="R242" s="46"/>
      <c r="S242" s="41"/>
      <c r="T242" s="101"/>
      <c r="U242" s="101"/>
      <c r="V242" s="101"/>
      <c r="W242" s="101"/>
      <c r="X242" s="101"/>
      <c r="Y242" s="101"/>
      <c r="Z242" s="101"/>
      <c r="AA242" s="101"/>
      <c r="AB242" s="101"/>
      <c r="AC242" s="101"/>
      <c r="AD242" s="101"/>
      <c r="AE242" s="101"/>
    </row>
    <row r="243" spans="18:31" s="35" customFormat="1" ht="15" hidden="1" customHeight="1" x14ac:dyDescent="0.2">
      <c r="R243" s="46"/>
      <c r="S243" s="41"/>
      <c r="T243" s="101"/>
      <c r="U243" s="101"/>
      <c r="V243" s="101"/>
      <c r="W243" s="101"/>
      <c r="X243" s="101"/>
      <c r="Y243" s="101"/>
      <c r="Z243" s="101"/>
      <c r="AA243" s="101"/>
      <c r="AB243" s="101"/>
      <c r="AC243" s="101"/>
      <c r="AD243" s="101"/>
      <c r="AE243" s="101"/>
    </row>
    <row r="244" spans="18:31" s="35" customFormat="1" ht="15" hidden="1" customHeight="1" x14ac:dyDescent="0.2">
      <c r="R244" s="46"/>
      <c r="S244" s="41"/>
      <c r="T244" s="101"/>
      <c r="U244" s="101"/>
      <c r="V244" s="101"/>
      <c r="W244" s="101"/>
      <c r="X244" s="101"/>
      <c r="Y244" s="101"/>
      <c r="Z244" s="101"/>
      <c r="AA244" s="101"/>
      <c r="AB244" s="101"/>
      <c r="AC244" s="101"/>
      <c r="AD244" s="101"/>
      <c r="AE244" s="101"/>
    </row>
    <row r="245" spans="18:31" s="35" customFormat="1" ht="15" hidden="1" customHeight="1" x14ac:dyDescent="0.2">
      <c r="R245" s="46"/>
      <c r="S245" s="41"/>
      <c r="T245" s="101"/>
      <c r="U245" s="101"/>
      <c r="V245" s="101"/>
      <c r="W245" s="101"/>
      <c r="X245" s="101"/>
      <c r="Y245" s="101"/>
      <c r="Z245" s="101"/>
      <c r="AA245" s="101"/>
      <c r="AB245" s="101"/>
      <c r="AC245" s="101"/>
      <c r="AD245" s="101"/>
      <c r="AE245" s="101"/>
    </row>
    <row r="246" spans="18:31" s="35" customFormat="1" ht="15" hidden="1" customHeight="1" x14ac:dyDescent="0.2">
      <c r="R246" s="46"/>
      <c r="S246" s="41"/>
      <c r="T246" s="101"/>
      <c r="U246" s="101"/>
      <c r="V246" s="101"/>
      <c r="W246" s="101"/>
      <c r="X246" s="101"/>
      <c r="Y246" s="101"/>
      <c r="Z246" s="101"/>
      <c r="AA246" s="101"/>
      <c r="AB246" s="101"/>
      <c r="AC246" s="101"/>
      <c r="AD246" s="101"/>
      <c r="AE246" s="101"/>
    </row>
    <row r="247" spans="18:31" s="35" customFormat="1" ht="15" hidden="1" customHeight="1" x14ac:dyDescent="0.2">
      <c r="R247" s="46"/>
      <c r="S247" s="41"/>
      <c r="T247" s="101"/>
      <c r="U247" s="101"/>
      <c r="V247" s="101"/>
      <c r="W247" s="101"/>
      <c r="X247" s="101"/>
      <c r="Y247" s="101"/>
      <c r="Z247" s="101"/>
      <c r="AA247" s="101"/>
      <c r="AB247" s="101"/>
      <c r="AC247" s="101"/>
      <c r="AD247" s="101"/>
      <c r="AE247" s="101"/>
    </row>
    <row r="248" spans="18:31" s="35" customFormat="1" ht="14.25" hidden="1" customHeight="1" x14ac:dyDescent="0.2"/>
    <row r="249" spans="18:31" s="35" customFormat="1" ht="14.25" hidden="1" customHeight="1" x14ac:dyDescent="0.2"/>
    <row r="250" spans="18:31" s="35" customFormat="1" ht="14.25" hidden="1" customHeight="1" x14ac:dyDescent="0.2"/>
    <row r="251" spans="18:31" s="35" customFormat="1" ht="14.25" hidden="1" customHeight="1" x14ac:dyDescent="0.2"/>
    <row r="252" spans="18:31" s="35" customFormat="1" ht="14.25" hidden="1" customHeight="1" x14ac:dyDescent="0.2"/>
    <row r="253" spans="18:31" s="35" customFormat="1" ht="14.25" hidden="1" customHeight="1" x14ac:dyDescent="0.2"/>
    <row r="254" spans="18:31" s="35" customFormat="1" ht="14.25" hidden="1" customHeight="1" x14ac:dyDescent="0.2"/>
    <row r="255" spans="18:31" s="35" customFormat="1" ht="14.25" hidden="1" customHeight="1" x14ac:dyDescent="0.2"/>
    <row r="256" spans="18:31" s="35" customFormat="1" ht="14.25" hidden="1" customHeight="1" x14ac:dyDescent="0.2"/>
    <row r="257" s="35" customFormat="1" ht="14.25" hidden="1" customHeight="1" x14ac:dyDescent="0.2"/>
    <row r="258" s="35" customFormat="1" ht="14.25" hidden="1" customHeight="1" x14ac:dyDescent="0.2"/>
    <row r="259" s="35" customFormat="1" ht="14.25" hidden="1" customHeight="1" x14ac:dyDescent="0.2"/>
    <row r="260" s="35" customFormat="1" ht="14.25" hidden="1" customHeight="1" x14ac:dyDescent="0.2"/>
    <row r="261" s="35" customFormat="1" ht="14.25" hidden="1" customHeight="1" x14ac:dyDescent="0.2"/>
    <row r="262" s="35" customFormat="1" ht="14.25" hidden="1" customHeight="1" x14ac:dyDescent="0.2"/>
    <row r="263" s="35" customFormat="1" ht="14.25" hidden="1" customHeight="1" x14ac:dyDescent="0.2"/>
    <row r="264" s="35" customFormat="1" ht="14.25" hidden="1" customHeight="1" x14ac:dyDescent="0.2"/>
    <row r="265" s="35" customFormat="1" ht="14.25" hidden="1" customHeight="1" x14ac:dyDescent="0.2"/>
    <row r="266" s="35" customFormat="1" ht="14.25" hidden="1" customHeight="1" x14ac:dyDescent="0.2"/>
    <row r="267" s="35" customFormat="1" ht="14.25" hidden="1" customHeight="1" x14ac:dyDescent="0.2"/>
    <row r="268" s="35" customFormat="1" ht="14.25" hidden="1" customHeight="1" x14ac:dyDescent="0.2"/>
    <row r="269" s="35" customFormat="1" ht="14.25" hidden="1" customHeight="1" x14ac:dyDescent="0.2"/>
    <row r="270" s="35" customFormat="1" ht="14.25" hidden="1" customHeight="1" x14ac:dyDescent="0.2"/>
    <row r="271" s="35" customFormat="1" ht="14.25" hidden="1" customHeight="1" x14ac:dyDescent="0.2"/>
    <row r="272" s="35" customFormat="1" ht="14.25" hidden="1" customHeight="1" x14ac:dyDescent="0.2"/>
    <row r="273" s="35" customFormat="1" ht="14.25" hidden="1" customHeight="1" x14ac:dyDescent="0.2"/>
    <row r="274" s="97" customFormat="1" ht="14.25" hidden="1" customHeight="1" x14ac:dyDescent="0.2"/>
    <row r="275" s="97" customFormat="1" ht="14.25" hidden="1" customHeight="1" x14ac:dyDescent="0.2"/>
  </sheetData>
  <sheetProtection password="DFDE" sheet="1" objects="1" scenarios="1" selectLockedCells="1"/>
  <dataValidations count="3">
    <dataValidation type="list" allowBlank="1" showInputMessage="1" showErrorMessage="1" sqref="M6">
      <formula1>$T$120:$T$131</formula1>
    </dataValidation>
    <dataValidation type="list" allowBlank="1" showInputMessage="1" showErrorMessage="1" sqref="F6">
      <formula1>$R$119:$R$120</formula1>
    </dataValidation>
    <dataValidation type="list" allowBlank="1" showInputMessage="1" showErrorMessage="1" sqref="U65 D5 U139 U199">
      <formula1>$U$119:$U$120</formula1>
    </dataValidation>
  </dataValidation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E275"/>
  <sheetViews>
    <sheetView workbookViewId="0">
      <selection sqref="A1:XFD1048576"/>
    </sheetView>
  </sheetViews>
  <sheetFormatPr defaultRowHeight="14.25" x14ac:dyDescent="0.2"/>
  <cols>
    <col min="1" max="1" width="15" style="4" customWidth="1"/>
    <col min="2" max="3" width="12.5703125" style="4" customWidth="1"/>
    <col min="4" max="4" width="11.7109375" style="4" bestFit="1" customWidth="1"/>
    <col min="5" max="5" width="8.140625" style="4" customWidth="1"/>
    <col min="6" max="6" width="12.85546875" style="4" customWidth="1"/>
    <col min="7" max="8" width="10.42578125" style="4" bestFit="1" customWidth="1"/>
    <col min="9" max="9" width="15.28515625" style="4" customWidth="1"/>
    <col min="10" max="10" width="10.85546875" style="4" customWidth="1"/>
    <col min="11" max="14" width="10.42578125" style="4" bestFit="1" customWidth="1"/>
    <col min="15" max="15" width="18.42578125" style="4" customWidth="1"/>
    <col min="16" max="16" width="9.140625" style="4"/>
    <col min="17" max="17" width="9.28515625" style="4" bestFit="1" customWidth="1"/>
    <col min="18" max="18" width="9" style="4" bestFit="1" customWidth="1"/>
    <col min="19" max="31" width="12.140625" style="4" bestFit="1" customWidth="1"/>
    <col min="32" max="16384" width="9.140625" style="4"/>
  </cols>
  <sheetData>
    <row r="1" spans="1:17" ht="15" customHeight="1" x14ac:dyDescent="0.2">
      <c r="A1" s="288"/>
      <c r="B1" s="289"/>
      <c r="C1" s="289"/>
      <c r="D1" s="289"/>
      <c r="E1" s="289"/>
      <c r="F1" s="289"/>
      <c r="G1" s="289"/>
      <c r="H1" s="289"/>
      <c r="I1" s="289"/>
      <c r="J1" s="289"/>
      <c r="K1" s="289"/>
      <c r="L1" s="289"/>
      <c r="M1" s="289"/>
      <c r="N1" s="290"/>
    </row>
    <row r="2" spans="1:17" ht="14.25" customHeight="1" x14ac:dyDescent="0.2">
      <c r="A2" s="291"/>
      <c r="B2" s="292"/>
      <c r="C2" s="292"/>
      <c r="D2" s="292"/>
      <c r="E2" s="292"/>
      <c r="F2" s="292"/>
      <c r="G2" s="292"/>
      <c r="H2" s="292"/>
      <c r="I2" s="292"/>
      <c r="J2" s="292"/>
      <c r="K2" s="292"/>
      <c r="L2" s="292"/>
      <c r="M2" s="292"/>
      <c r="N2" s="293"/>
    </row>
    <row r="3" spans="1:17" ht="14.25" customHeight="1" x14ac:dyDescent="0.2">
      <c r="A3" s="294"/>
      <c r="B3" s="295"/>
      <c r="C3" s="295"/>
      <c r="D3" s="295"/>
      <c r="E3" s="295"/>
      <c r="F3" s="295"/>
      <c r="G3" s="295"/>
      <c r="H3" s="295"/>
      <c r="I3" s="295"/>
      <c r="J3" s="295"/>
      <c r="K3" s="295"/>
      <c r="L3" s="295"/>
      <c r="M3" s="295"/>
      <c r="N3" s="296"/>
    </row>
    <row r="4" spans="1:17" ht="15" customHeight="1" thickBot="1" x14ac:dyDescent="0.25">
      <c r="A4" s="297"/>
      <c r="B4" s="298"/>
      <c r="C4" s="298"/>
      <c r="D4" s="298"/>
      <c r="E4" s="298"/>
      <c r="F4" s="298"/>
      <c r="G4" s="298"/>
      <c r="H4" s="298"/>
      <c r="I4" s="298"/>
      <c r="J4" s="298"/>
      <c r="K4" s="298"/>
      <c r="L4" s="298"/>
      <c r="M4" s="298"/>
      <c r="N4" s="299"/>
    </row>
    <row r="5" spans="1:17" ht="36" customHeight="1" thickBot="1" x14ac:dyDescent="0.25">
      <c r="A5" s="311"/>
      <c r="B5" s="312"/>
      <c r="C5" s="313"/>
      <c r="D5" s="83"/>
      <c r="E5" s="287"/>
      <c r="F5" s="28"/>
      <c r="G5" s="300"/>
      <c r="H5" s="301"/>
      <c r="I5" s="314"/>
      <c r="J5" s="88"/>
      <c r="K5" s="29"/>
      <c r="L5" s="30"/>
      <c r="M5" s="31"/>
      <c r="N5" s="32"/>
    </row>
    <row r="6" spans="1:17" ht="36" customHeight="1" thickBot="1" x14ac:dyDescent="0.25">
      <c r="A6" s="311"/>
      <c r="B6" s="312"/>
      <c r="C6" s="312"/>
      <c r="D6" s="312"/>
      <c r="E6" s="313"/>
      <c r="F6" s="85"/>
      <c r="G6" s="300"/>
      <c r="H6" s="301"/>
      <c r="I6" s="314"/>
      <c r="J6" s="85"/>
      <c r="K6" s="315"/>
      <c r="L6" s="316"/>
      <c r="M6" s="87"/>
      <c r="N6" s="33"/>
    </row>
    <row r="7" spans="1:17" s="5" customFormat="1" ht="20.100000000000001" customHeight="1" x14ac:dyDescent="0.25">
      <c r="A7" s="20"/>
      <c r="B7" s="21"/>
      <c r="C7" s="22"/>
      <c r="D7" s="21"/>
      <c r="E7" s="21"/>
      <c r="F7" s="21"/>
      <c r="G7" s="21"/>
      <c r="H7" s="21"/>
      <c r="I7" s="21"/>
      <c r="J7" s="21"/>
      <c r="K7" s="6"/>
      <c r="L7" s="6"/>
      <c r="M7" s="6"/>
      <c r="N7" s="6"/>
    </row>
    <row r="8" spans="1:17" s="5" customFormat="1" ht="20.100000000000001" customHeight="1" x14ac:dyDescent="0.25">
      <c r="A8" s="20"/>
      <c r="B8" s="23"/>
      <c r="C8" s="24"/>
      <c r="D8" s="24"/>
      <c r="E8" s="24"/>
      <c r="F8" s="24"/>
      <c r="G8" s="24"/>
      <c r="H8" s="20"/>
      <c r="I8" s="20"/>
      <c r="J8" s="20"/>
    </row>
    <row r="9" spans="1:17" s="5" customFormat="1" ht="20.100000000000001" customHeight="1" x14ac:dyDescent="0.25">
      <c r="A9" s="8"/>
      <c r="B9" s="23"/>
      <c r="C9" s="25"/>
      <c r="D9" s="24"/>
      <c r="E9" s="24"/>
      <c r="F9" s="24"/>
      <c r="G9" s="20"/>
      <c r="H9" s="20"/>
      <c r="I9" s="20"/>
      <c r="J9" s="25"/>
      <c r="K9" s="7"/>
      <c r="L9" s="7"/>
      <c r="M9" s="7"/>
      <c r="N9" s="7"/>
    </row>
    <row r="10" spans="1:17" s="5" customFormat="1" ht="20.100000000000001" customHeight="1" x14ac:dyDescent="0.25">
      <c r="A10" s="26"/>
      <c r="B10" s="20"/>
      <c r="C10" s="25"/>
      <c r="D10" s="27"/>
      <c r="E10" s="10"/>
      <c r="F10" s="25"/>
      <c r="G10" s="27"/>
      <c r="H10" s="27"/>
      <c r="I10" s="27"/>
      <c r="J10" s="27"/>
      <c r="K10" s="9"/>
      <c r="L10" s="9"/>
      <c r="M10" s="9"/>
      <c r="N10" s="9"/>
    </row>
    <row r="11" spans="1:17" ht="32.25" customHeight="1" x14ac:dyDescent="0.25">
      <c r="A11" s="17"/>
      <c r="B11" s="18"/>
      <c r="C11" s="19"/>
      <c r="D11" s="19"/>
      <c r="E11" s="19"/>
      <c r="F11" s="19"/>
      <c r="G11" s="19"/>
      <c r="H11" s="19"/>
      <c r="I11" s="19"/>
      <c r="J11" s="19"/>
      <c r="K11" s="19"/>
      <c r="L11" s="19"/>
      <c r="M11" s="19"/>
      <c r="N11" s="19"/>
      <c r="O11" s="12"/>
    </row>
    <row r="12" spans="1:17" ht="15" hidden="1" customHeight="1" x14ac:dyDescent="0.2">
      <c r="A12" s="11"/>
      <c r="B12" s="11"/>
      <c r="C12" s="11"/>
      <c r="D12" s="11"/>
      <c r="E12" s="11"/>
      <c r="F12" s="11"/>
      <c r="G12" s="11"/>
      <c r="H12" s="11"/>
      <c r="I12" s="11"/>
      <c r="J12" s="11"/>
      <c r="K12" s="11"/>
      <c r="L12" s="11"/>
      <c r="M12" s="11"/>
      <c r="N12" s="11"/>
      <c r="O12" s="12"/>
    </row>
    <row r="13" spans="1:17" ht="15.75" x14ac:dyDescent="0.25">
      <c r="A13" s="14"/>
      <c r="B13" s="15"/>
      <c r="C13" s="16"/>
      <c r="D13" s="16"/>
      <c r="E13" s="16"/>
      <c r="F13" s="16"/>
      <c r="G13" s="16"/>
      <c r="H13" s="16"/>
      <c r="I13" s="16"/>
      <c r="J13" s="16"/>
      <c r="K13" s="16"/>
      <c r="L13" s="16"/>
      <c r="M13" s="16"/>
      <c r="N13" s="16"/>
      <c r="O13" s="1"/>
      <c r="Q13" s="13"/>
    </row>
    <row r="14" spans="1:17" ht="15.75" x14ac:dyDescent="0.25">
      <c r="A14" s="14"/>
      <c r="B14" s="15"/>
      <c r="C14" s="16"/>
      <c r="D14" s="16"/>
      <c r="E14" s="16"/>
      <c r="F14" s="16"/>
      <c r="G14" s="16"/>
      <c r="H14" s="16"/>
      <c r="I14" s="16"/>
      <c r="J14" s="16"/>
      <c r="K14" s="16"/>
      <c r="L14" s="16"/>
      <c r="M14" s="16"/>
      <c r="N14" s="16"/>
      <c r="O14" s="1"/>
    </row>
    <row r="15" spans="1:17" ht="15.75" x14ac:dyDescent="0.25">
      <c r="A15" s="14"/>
      <c r="B15" s="15"/>
      <c r="C15" s="16"/>
      <c r="D15" s="16"/>
      <c r="E15" s="16"/>
      <c r="F15" s="16"/>
      <c r="G15" s="16"/>
      <c r="H15" s="16"/>
      <c r="I15" s="16"/>
      <c r="J15" s="16"/>
      <c r="K15" s="16"/>
      <c r="L15" s="16"/>
      <c r="M15" s="16"/>
      <c r="N15" s="16"/>
      <c r="O15" s="1"/>
    </row>
    <row r="16" spans="1:17" ht="15.75" x14ac:dyDescent="0.25">
      <c r="A16" s="14"/>
      <c r="B16" s="15"/>
      <c r="C16" s="16"/>
      <c r="D16" s="16"/>
      <c r="E16" s="16"/>
      <c r="F16" s="16"/>
      <c r="G16" s="16"/>
      <c r="H16" s="16"/>
      <c r="I16" s="16"/>
      <c r="J16" s="16"/>
      <c r="K16" s="16"/>
      <c r="L16" s="16"/>
      <c r="M16" s="16"/>
      <c r="N16" s="16"/>
      <c r="O16" s="2"/>
    </row>
    <row r="17" spans="1:15" ht="15.75" x14ac:dyDescent="0.25">
      <c r="A17" s="14"/>
      <c r="B17" s="15"/>
      <c r="C17" s="16"/>
      <c r="D17" s="16"/>
      <c r="E17" s="16"/>
      <c r="F17" s="16"/>
      <c r="G17" s="16"/>
      <c r="H17" s="16"/>
      <c r="I17" s="16"/>
      <c r="J17" s="16"/>
      <c r="K17" s="16"/>
      <c r="L17" s="16"/>
      <c r="M17" s="16"/>
      <c r="N17" s="16"/>
      <c r="O17" s="2"/>
    </row>
    <row r="18" spans="1:15" ht="15.75" x14ac:dyDescent="0.25">
      <c r="A18" s="14"/>
      <c r="B18" s="15"/>
      <c r="C18" s="16"/>
      <c r="D18" s="16"/>
      <c r="E18" s="16"/>
      <c r="F18" s="16"/>
      <c r="G18" s="16"/>
      <c r="H18" s="16"/>
      <c r="I18" s="16"/>
      <c r="J18" s="16"/>
      <c r="K18" s="16"/>
      <c r="L18" s="16"/>
      <c r="M18" s="16"/>
      <c r="N18" s="16"/>
      <c r="O18" s="3"/>
    </row>
    <row r="19" spans="1:15" ht="15.75" x14ac:dyDescent="0.25">
      <c r="A19" s="14"/>
      <c r="B19" s="15"/>
      <c r="C19" s="16"/>
      <c r="D19" s="16"/>
      <c r="E19" s="16"/>
      <c r="F19" s="16"/>
      <c r="G19" s="16"/>
      <c r="H19" s="16"/>
      <c r="I19" s="16"/>
      <c r="J19" s="16"/>
      <c r="K19" s="16"/>
      <c r="L19" s="16"/>
      <c r="M19" s="16"/>
      <c r="N19" s="16"/>
      <c r="O19" s="2"/>
    </row>
    <row r="20" spans="1:15" ht="15.75" x14ac:dyDescent="0.25">
      <c r="A20" s="14"/>
      <c r="B20" s="15"/>
      <c r="C20" s="16"/>
      <c r="D20" s="16"/>
      <c r="E20" s="16"/>
      <c r="F20" s="16"/>
      <c r="G20" s="16"/>
      <c r="H20" s="16"/>
      <c r="I20" s="16"/>
      <c r="J20" s="16"/>
      <c r="K20" s="16"/>
      <c r="L20" s="16"/>
      <c r="M20" s="16"/>
      <c r="N20" s="16"/>
      <c r="O20" s="1"/>
    </row>
    <row r="21" spans="1:15" ht="15.75" x14ac:dyDescent="0.25">
      <c r="A21" s="14"/>
      <c r="B21" s="15"/>
      <c r="C21" s="16"/>
      <c r="D21" s="16"/>
      <c r="E21" s="16"/>
      <c r="F21" s="16"/>
      <c r="G21" s="16"/>
      <c r="H21" s="16"/>
      <c r="I21" s="16"/>
      <c r="J21" s="16"/>
      <c r="K21" s="16"/>
      <c r="L21" s="16"/>
      <c r="M21" s="16"/>
      <c r="N21" s="16"/>
      <c r="O21" s="1"/>
    </row>
    <row r="22" spans="1:15" ht="15.75" x14ac:dyDescent="0.25">
      <c r="A22" s="14"/>
      <c r="B22" s="15"/>
      <c r="C22" s="16"/>
      <c r="D22" s="16"/>
      <c r="E22" s="16"/>
      <c r="F22" s="16"/>
      <c r="G22" s="16"/>
      <c r="H22" s="16"/>
      <c r="I22" s="16"/>
      <c r="J22" s="16"/>
      <c r="K22" s="16"/>
      <c r="L22" s="16"/>
      <c r="M22" s="16"/>
      <c r="N22" s="16"/>
      <c r="O22" s="2"/>
    </row>
    <row r="23" spans="1:15" ht="15.75" x14ac:dyDescent="0.25">
      <c r="A23" s="14"/>
      <c r="B23" s="15"/>
      <c r="C23" s="16"/>
      <c r="D23" s="16"/>
      <c r="E23" s="16"/>
      <c r="F23" s="16"/>
      <c r="G23" s="16"/>
      <c r="H23" s="16"/>
      <c r="I23" s="16"/>
      <c r="J23" s="16"/>
      <c r="K23" s="16"/>
      <c r="L23" s="16"/>
      <c r="M23" s="16"/>
      <c r="N23" s="16"/>
      <c r="O23" s="1"/>
    </row>
    <row r="24" spans="1:15" ht="15.75" x14ac:dyDescent="0.25">
      <c r="A24" s="14"/>
      <c r="B24" s="15"/>
      <c r="C24" s="16"/>
      <c r="D24" s="16"/>
      <c r="E24" s="16"/>
      <c r="F24" s="16"/>
      <c r="G24" s="16"/>
      <c r="H24" s="16"/>
      <c r="I24" s="16"/>
      <c r="J24" s="16"/>
      <c r="K24" s="16"/>
      <c r="L24" s="16"/>
      <c r="M24" s="16"/>
      <c r="N24" s="16"/>
      <c r="O24" s="1"/>
    </row>
    <row r="25" spans="1:15" ht="15.75" x14ac:dyDescent="0.25">
      <c r="A25" s="14"/>
      <c r="B25" s="15"/>
      <c r="C25" s="16"/>
      <c r="D25" s="16"/>
      <c r="E25" s="16"/>
      <c r="F25" s="16"/>
      <c r="G25" s="16"/>
      <c r="H25" s="16"/>
      <c r="I25" s="16"/>
      <c r="J25" s="16"/>
      <c r="K25" s="16"/>
      <c r="L25" s="16"/>
      <c r="M25" s="16"/>
      <c r="N25" s="16"/>
      <c r="O25" s="2"/>
    </row>
    <row r="26" spans="1:15" ht="15.75" x14ac:dyDescent="0.25">
      <c r="A26" s="14"/>
      <c r="B26" s="15"/>
      <c r="C26" s="16"/>
      <c r="D26" s="16"/>
      <c r="E26" s="16"/>
      <c r="F26" s="16"/>
      <c r="G26" s="16"/>
      <c r="H26" s="16"/>
      <c r="I26" s="16"/>
      <c r="J26" s="16"/>
      <c r="K26" s="16"/>
      <c r="L26" s="16"/>
      <c r="M26" s="16"/>
      <c r="N26" s="16"/>
      <c r="O26" s="1"/>
    </row>
    <row r="27" spans="1:15" ht="15.75" x14ac:dyDescent="0.25">
      <c r="A27" s="14"/>
      <c r="B27" s="15"/>
      <c r="C27" s="16"/>
      <c r="D27" s="16"/>
      <c r="E27" s="16"/>
      <c r="F27" s="16"/>
      <c r="G27" s="16"/>
      <c r="H27" s="16"/>
      <c r="I27" s="16"/>
      <c r="J27" s="16"/>
      <c r="K27" s="16"/>
      <c r="L27" s="16"/>
      <c r="M27" s="16"/>
      <c r="N27" s="16"/>
      <c r="O27" s="1"/>
    </row>
    <row r="28" spans="1:15" ht="15.75" x14ac:dyDescent="0.25">
      <c r="A28" s="14"/>
      <c r="B28" s="15"/>
      <c r="C28" s="16"/>
      <c r="D28" s="16"/>
      <c r="E28" s="16"/>
      <c r="F28" s="16"/>
      <c r="G28" s="16"/>
      <c r="H28" s="16"/>
      <c r="I28" s="16"/>
      <c r="J28" s="16"/>
      <c r="K28" s="16"/>
      <c r="L28" s="16"/>
      <c r="M28" s="16"/>
      <c r="N28" s="16"/>
      <c r="O28" s="2"/>
    </row>
    <row r="29" spans="1:15" ht="15.75" x14ac:dyDescent="0.25">
      <c r="A29" s="14"/>
      <c r="B29" s="15"/>
      <c r="C29" s="16"/>
      <c r="D29" s="16"/>
      <c r="E29" s="16"/>
      <c r="F29" s="16"/>
      <c r="G29" s="16"/>
      <c r="H29" s="16"/>
      <c r="I29" s="16"/>
      <c r="J29" s="16"/>
      <c r="K29" s="16"/>
      <c r="L29" s="16"/>
      <c r="M29" s="16"/>
      <c r="N29" s="16"/>
      <c r="O29" s="1"/>
    </row>
    <row r="30" spans="1:15" ht="15.75" x14ac:dyDescent="0.25">
      <c r="A30" s="14"/>
      <c r="B30" s="15"/>
      <c r="C30" s="16"/>
      <c r="D30" s="16"/>
      <c r="E30" s="16"/>
      <c r="F30" s="16"/>
      <c r="G30" s="16"/>
      <c r="H30" s="16"/>
      <c r="I30" s="16"/>
      <c r="J30" s="16"/>
      <c r="K30" s="16"/>
      <c r="L30" s="16"/>
      <c r="M30" s="16"/>
      <c r="N30" s="16"/>
      <c r="O30" s="1"/>
    </row>
    <row r="31" spans="1:15" ht="15.75" x14ac:dyDescent="0.25">
      <c r="A31" s="14"/>
      <c r="B31" s="15"/>
      <c r="C31" s="16"/>
      <c r="D31" s="16"/>
      <c r="E31" s="16"/>
      <c r="F31" s="16"/>
      <c r="G31" s="16"/>
      <c r="H31" s="16"/>
      <c r="I31" s="16"/>
      <c r="J31" s="16"/>
      <c r="K31" s="16"/>
      <c r="L31" s="16"/>
      <c r="M31" s="16"/>
      <c r="N31" s="16"/>
      <c r="O31" s="1"/>
    </row>
    <row r="32" spans="1:15" ht="15.75" x14ac:dyDescent="0.25">
      <c r="A32" s="14"/>
      <c r="B32" s="15"/>
      <c r="C32" s="16"/>
      <c r="D32" s="16"/>
      <c r="E32" s="16"/>
      <c r="F32" s="16"/>
      <c r="G32" s="16"/>
      <c r="H32" s="16"/>
      <c r="I32" s="16"/>
      <c r="J32" s="16"/>
      <c r="K32" s="16"/>
      <c r="L32" s="16"/>
      <c r="M32" s="16"/>
      <c r="N32" s="16"/>
      <c r="O32" s="2"/>
    </row>
    <row r="33" spans="1:15" ht="15.75" x14ac:dyDescent="0.25">
      <c r="A33" s="14"/>
      <c r="B33" s="15"/>
      <c r="C33" s="16"/>
      <c r="D33" s="16"/>
      <c r="E33" s="16"/>
      <c r="F33" s="16"/>
      <c r="G33" s="16"/>
      <c r="H33" s="16"/>
      <c r="I33" s="16"/>
      <c r="J33" s="16"/>
      <c r="K33" s="16"/>
      <c r="L33" s="16"/>
      <c r="M33" s="16"/>
      <c r="N33" s="16"/>
      <c r="O33" s="2"/>
    </row>
    <row r="34" spans="1:15" ht="15.75" x14ac:dyDescent="0.25">
      <c r="A34" s="14"/>
      <c r="B34" s="15"/>
      <c r="C34" s="16"/>
      <c r="D34" s="16"/>
      <c r="E34" s="16"/>
      <c r="F34" s="16"/>
      <c r="G34" s="16"/>
      <c r="H34" s="16"/>
      <c r="I34" s="16"/>
      <c r="J34" s="16"/>
      <c r="K34" s="16"/>
      <c r="L34" s="16"/>
      <c r="M34" s="16"/>
      <c r="N34" s="16"/>
      <c r="O34" s="2"/>
    </row>
    <row r="35" spans="1:15" ht="15.75" x14ac:dyDescent="0.25">
      <c r="A35" s="14"/>
      <c r="B35" s="15"/>
      <c r="C35" s="16"/>
      <c r="D35" s="16"/>
      <c r="E35" s="16"/>
      <c r="F35" s="16"/>
      <c r="G35" s="16"/>
      <c r="H35" s="16"/>
      <c r="I35" s="16"/>
      <c r="J35" s="16"/>
      <c r="K35" s="16"/>
      <c r="L35" s="16"/>
      <c r="M35" s="16"/>
      <c r="N35" s="16"/>
      <c r="O35" s="1"/>
    </row>
    <row r="36" spans="1:15" ht="15.75" x14ac:dyDescent="0.25">
      <c r="A36" s="14"/>
      <c r="B36" s="15"/>
      <c r="C36" s="16"/>
      <c r="D36" s="16"/>
      <c r="E36" s="16"/>
      <c r="F36" s="16"/>
      <c r="G36" s="16"/>
      <c r="H36" s="16"/>
      <c r="I36" s="16"/>
      <c r="J36" s="16"/>
      <c r="K36" s="16"/>
      <c r="L36" s="16"/>
      <c r="M36" s="16"/>
      <c r="N36" s="16"/>
      <c r="O36" s="1"/>
    </row>
    <row r="37" spans="1:15" ht="15.75" x14ac:dyDescent="0.25">
      <c r="A37" s="14"/>
      <c r="B37" s="15"/>
      <c r="C37" s="16"/>
      <c r="D37" s="16"/>
      <c r="E37" s="16"/>
      <c r="F37" s="16"/>
      <c r="G37" s="16"/>
      <c r="H37" s="16"/>
      <c r="I37" s="16"/>
      <c r="J37" s="16"/>
      <c r="K37" s="16"/>
      <c r="L37" s="16"/>
      <c r="M37" s="16"/>
      <c r="N37" s="16"/>
      <c r="O37" s="1"/>
    </row>
    <row r="38" spans="1:15" ht="15.75" x14ac:dyDescent="0.25">
      <c r="A38" s="14"/>
      <c r="B38" s="15"/>
      <c r="C38" s="16"/>
      <c r="D38" s="16"/>
      <c r="E38" s="16"/>
      <c r="F38" s="16"/>
      <c r="G38" s="16"/>
      <c r="H38" s="16"/>
      <c r="I38" s="16"/>
      <c r="J38" s="16"/>
      <c r="K38" s="16"/>
      <c r="L38" s="16"/>
      <c r="M38" s="16"/>
      <c r="N38" s="16"/>
      <c r="O38" s="1"/>
    </row>
    <row r="39" spans="1:15" ht="15.75" x14ac:dyDescent="0.25">
      <c r="A39" s="14"/>
      <c r="B39" s="15"/>
      <c r="C39" s="16"/>
      <c r="D39" s="16"/>
      <c r="E39" s="16"/>
      <c r="F39" s="16"/>
      <c r="G39" s="16"/>
      <c r="H39" s="16"/>
      <c r="I39" s="16"/>
      <c r="J39" s="16"/>
      <c r="K39" s="16"/>
      <c r="L39" s="16"/>
      <c r="M39" s="16"/>
      <c r="N39" s="16"/>
      <c r="O39" s="1"/>
    </row>
    <row r="40" spans="1:15" ht="15.75" x14ac:dyDescent="0.25">
      <c r="A40" s="14"/>
      <c r="B40" s="15"/>
      <c r="C40" s="16"/>
      <c r="D40" s="16"/>
      <c r="E40" s="16"/>
      <c r="F40" s="16"/>
      <c r="G40" s="16"/>
      <c r="H40" s="16"/>
      <c r="I40" s="16"/>
      <c r="J40" s="16"/>
      <c r="K40" s="16"/>
      <c r="L40" s="16"/>
      <c r="M40" s="16"/>
      <c r="N40" s="16"/>
      <c r="O40" s="2"/>
    </row>
    <row r="41" spans="1:15" ht="15.75" x14ac:dyDescent="0.25">
      <c r="A41" s="14"/>
      <c r="B41" s="15"/>
      <c r="C41" s="16"/>
      <c r="D41" s="16"/>
      <c r="E41" s="16"/>
      <c r="F41" s="16"/>
      <c r="G41" s="16"/>
      <c r="H41" s="16"/>
      <c r="I41" s="16"/>
      <c r="J41" s="16"/>
      <c r="K41" s="16"/>
      <c r="L41" s="16"/>
      <c r="M41" s="16"/>
      <c r="N41" s="16"/>
      <c r="O41" s="1"/>
    </row>
    <row r="42" spans="1:15" ht="15.75" x14ac:dyDescent="0.25">
      <c r="A42" s="14"/>
      <c r="B42" s="15"/>
      <c r="C42" s="16"/>
      <c r="D42" s="16"/>
      <c r="E42" s="16"/>
      <c r="F42" s="16"/>
      <c r="G42" s="16"/>
      <c r="H42" s="16"/>
      <c r="I42" s="16"/>
      <c r="J42" s="16"/>
      <c r="K42" s="16"/>
      <c r="L42" s="16"/>
      <c r="M42" s="16"/>
      <c r="N42" s="16"/>
      <c r="O42" s="1"/>
    </row>
    <row r="43" spans="1:15" ht="15.75" x14ac:dyDescent="0.25">
      <c r="A43" s="14"/>
      <c r="B43" s="15"/>
      <c r="C43" s="16"/>
      <c r="D43" s="16"/>
      <c r="E43" s="16"/>
      <c r="F43" s="16"/>
      <c r="G43" s="16"/>
      <c r="H43" s="16"/>
      <c r="I43" s="16"/>
      <c r="J43" s="16"/>
      <c r="K43" s="16"/>
      <c r="L43" s="16"/>
      <c r="M43" s="16"/>
      <c r="N43" s="16"/>
      <c r="O43" s="1"/>
    </row>
    <row r="44" spans="1:15" ht="15.75" x14ac:dyDescent="0.25">
      <c r="A44" s="14"/>
      <c r="B44" s="15"/>
      <c r="C44" s="16"/>
      <c r="D44" s="16"/>
      <c r="E44" s="16"/>
      <c r="F44" s="16"/>
      <c r="G44" s="16"/>
      <c r="H44" s="16"/>
      <c r="I44" s="16"/>
      <c r="J44" s="16"/>
      <c r="K44" s="16"/>
      <c r="L44" s="16"/>
      <c r="M44" s="16"/>
      <c r="N44" s="16"/>
      <c r="O44" s="1"/>
    </row>
    <row r="45" spans="1:15" ht="15.75" x14ac:dyDescent="0.25">
      <c r="A45" s="14"/>
      <c r="B45" s="15"/>
      <c r="C45" s="16"/>
      <c r="D45" s="16"/>
      <c r="E45" s="16"/>
      <c r="F45" s="16"/>
      <c r="G45" s="16"/>
      <c r="H45" s="16"/>
      <c r="I45" s="16"/>
      <c r="J45" s="16"/>
      <c r="K45" s="16"/>
      <c r="L45" s="16"/>
      <c r="M45" s="16"/>
      <c r="N45" s="16"/>
      <c r="O45" s="1"/>
    </row>
    <row r="46" spans="1:15" ht="15.75" x14ac:dyDescent="0.25">
      <c r="A46" s="14"/>
      <c r="B46" s="15"/>
      <c r="C46" s="16"/>
      <c r="D46" s="16"/>
      <c r="E46" s="16"/>
      <c r="F46" s="16"/>
      <c r="G46" s="16"/>
      <c r="H46" s="16"/>
      <c r="I46" s="16"/>
      <c r="J46" s="16"/>
      <c r="K46" s="16"/>
      <c r="L46" s="16"/>
      <c r="M46" s="16"/>
      <c r="N46" s="16"/>
      <c r="O46" s="1"/>
    </row>
    <row r="47" spans="1:15" ht="15.75" x14ac:dyDescent="0.25">
      <c r="A47" s="14"/>
      <c r="B47" s="15"/>
      <c r="C47" s="16"/>
      <c r="D47" s="16"/>
      <c r="E47" s="16"/>
      <c r="F47" s="16"/>
      <c r="G47" s="16"/>
      <c r="H47" s="16"/>
      <c r="I47" s="16"/>
      <c r="J47" s="16"/>
      <c r="K47" s="16"/>
      <c r="L47" s="16"/>
      <c r="M47" s="16"/>
      <c r="N47" s="16"/>
      <c r="O47" s="1"/>
    </row>
    <row r="48" spans="1:15" ht="15.75" x14ac:dyDescent="0.25">
      <c r="A48" s="14"/>
      <c r="B48" s="15"/>
      <c r="C48" s="16"/>
      <c r="D48" s="16"/>
      <c r="E48" s="16"/>
      <c r="F48" s="16"/>
      <c r="G48" s="16"/>
      <c r="H48" s="16"/>
      <c r="I48" s="16"/>
      <c r="J48" s="16"/>
      <c r="K48" s="16"/>
      <c r="L48" s="16"/>
      <c r="M48" s="16"/>
      <c r="N48" s="16"/>
      <c r="O48" s="1"/>
    </row>
    <row r="49" spans="1:15" ht="15.75" x14ac:dyDescent="0.25">
      <c r="A49" s="14"/>
      <c r="B49" s="15"/>
      <c r="C49" s="16"/>
      <c r="D49" s="16"/>
      <c r="E49" s="16"/>
      <c r="F49" s="16"/>
      <c r="G49" s="16"/>
      <c r="H49" s="16"/>
      <c r="I49" s="16"/>
      <c r="J49" s="16"/>
      <c r="K49" s="16"/>
      <c r="L49" s="16"/>
      <c r="M49" s="16"/>
      <c r="N49" s="16"/>
      <c r="O49" s="1"/>
    </row>
    <row r="50" spans="1:15" ht="15.75" x14ac:dyDescent="0.25">
      <c r="A50" s="14"/>
      <c r="B50" s="15"/>
      <c r="C50" s="16"/>
      <c r="D50" s="16"/>
      <c r="E50" s="16"/>
      <c r="F50" s="16"/>
      <c r="G50" s="16"/>
      <c r="H50" s="16"/>
      <c r="I50" s="16"/>
      <c r="J50" s="16"/>
      <c r="K50" s="16"/>
      <c r="L50" s="16"/>
      <c r="M50" s="16"/>
      <c r="N50" s="16"/>
      <c r="O50" s="1"/>
    </row>
    <row r="51" spans="1:15" ht="15.75" x14ac:dyDescent="0.25">
      <c r="A51" s="14"/>
      <c r="B51" s="15"/>
      <c r="C51" s="16"/>
      <c r="D51" s="16"/>
      <c r="E51" s="16"/>
      <c r="F51" s="16"/>
      <c r="G51" s="16"/>
      <c r="H51" s="16"/>
      <c r="I51" s="16"/>
      <c r="J51" s="16"/>
      <c r="K51" s="16"/>
      <c r="L51" s="16"/>
      <c r="M51" s="16"/>
      <c r="N51" s="16"/>
    </row>
    <row r="52" spans="1:15" s="199" customFormat="1" ht="15.75" x14ac:dyDescent="0.25">
      <c r="A52" s="14"/>
      <c r="B52" s="15"/>
      <c r="C52" s="16"/>
      <c r="D52" s="16"/>
      <c r="E52" s="16"/>
      <c r="F52" s="16"/>
      <c r="G52" s="16"/>
      <c r="H52" s="16"/>
      <c r="I52" s="16"/>
      <c r="J52" s="16"/>
      <c r="K52" s="16"/>
      <c r="L52" s="16"/>
      <c r="M52" s="16"/>
      <c r="N52" s="16"/>
    </row>
    <row r="53" spans="1:15" s="199" customFormat="1" ht="15.75" x14ac:dyDescent="0.25">
      <c r="A53" s="14"/>
      <c r="B53" s="15"/>
      <c r="C53" s="16"/>
      <c r="D53" s="16"/>
      <c r="E53" s="16"/>
      <c r="F53" s="16"/>
      <c r="G53" s="16"/>
      <c r="H53" s="16"/>
      <c r="I53" s="16"/>
      <c r="J53" s="16"/>
      <c r="K53" s="16"/>
      <c r="L53" s="16"/>
      <c r="M53" s="16"/>
      <c r="N53" s="16"/>
    </row>
    <row r="54" spans="1:15" s="199" customFormat="1" ht="15.75" x14ac:dyDescent="0.25">
      <c r="A54" s="14"/>
      <c r="B54" s="15"/>
      <c r="C54" s="16"/>
      <c r="D54" s="16"/>
      <c r="E54" s="16"/>
      <c r="F54" s="16"/>
      <c r="G54" s="16"/>
      <c r="H54" s="16"/>
      <c r="I54" s="16"/>
      <c r="J54" s="16"/>
      <c r="K54" s="16"/>
      <c r="L54" s="16"/>
      <c r="M54" s="16"/>
      <c r="N54" s="16"/>
    </row>
    <row r="55" spans="1:15" s="199" customFormat="1" ht="15.75" x14ac:dyDescent="0.25">
      <c r="A55" s="14"/>
      <c r="B55" s="15"/>
      <c r="C55" s="16"/>
      <c r="D55" s="16"/>
      <c r="E55" s="16"/>
      <c r="F55" s="16"/>
      <c r="G55" s="16"/>
      <c r="H55" s="16"/>
      <c r="I55" s="16"/>
      <c r="J55" s="16"/>
      <c r="K55" s="16"/>
      <c r="L55" s="16"/>
      <c r="M55" s="16"/>
      <c r="N55" s="16"/>
    </row>
    <row r="56" spans="1:15" s="199" customFormat="1" ht="15.75" x14ac:dyDescent="0.25">
      <c r="A56" s="14"/>
      <c r="B56" s="15"/>
      <c r="C56" s="16"/>
      <c r="D56" s="16"/>
      <c r="E56" s="16"/>
      <c r="F56" s="16"/>
      <c r="G56" s="16"/>
      <c r="H56" s="16"/>
      <c r="I56" s="16"/>
      <c r="J56" s="16"/>
      <c r="K56" s="16"/>
      <c r="L56" s="16"/>
      <c r="M56" s="16"/>
      <c r="N56" s="16"/>
    </row>
    <row r="57" spans="1:15" s="199" customFormat="1" ht="15.75" x14ac:dyDescent="0.25">
      <c r="A57" s="14"/>
      <c r="B57" s="15"/>
      <c r="C57" s="16"/>
      <c r="D57" s="16"/>
      <c r="E57" s="16"/>
      <c r="F57" s="16"/>
      <c r="G57" s="16"/>
      <c r="H57" s="16"/>
      <c r="I57" s="16"/>
      <c r="J57" s="16"/>
      <c r="K57" s="16"/>
      <c r="L57" s="16"/>
      <c r="M57" s="16"/>
      <c r="N57" s="16"/>
    </row>
    <row r="58" spans="1:15" s="199" customFormat="1" ht="15.75" x14ac:dyDescent="0.25">
      <c r="A58" s="14"/>
      <c r="B58" s="15"/>
      <c r="C58" s="16"/>
      <c r="D58" s="16"/>
      <c r="E58" s="16"/>
      <c r="F58" s="16"/>
      <c r="G58" s="16"/>
      <c r="H58" s="16"/>
      <c r="I58" s="16"/>
      <c r="J58" s="16"/>
      <c r="K58" s="16"/>
      <c r="L58" s="16"/>
      <c r="M58" s="16"/>
      <c r="N58" s="16"/>
    </row>
    <row r="59" spans="1:15" s="199" customFormat="1" ht="15.75" x14ac:dyDescent="0.25">
      <c r="A59" s="14"/>
      <c r="B59" s="15"/>
      <c r="C59" s="16"/>
      <c r="D59" s="16"/>
      <c r="E59" s="16"/>
      <c r="F59" s="16"/>
      <c r="G59" s="16"/>
      <c r="H59" s="16"/>
      <c r="I59" s="16"/>
      <c r="J59" s="16"/>
      <c r="K59" s="16"/>
      <c r="L59" s="16"/>
      <c r="M59" s="16"/>
      <c r="N59" s="16"/>
    </row>
    <row r="60" spans="1:15" s="199" customFormat="1" ht="15.75" x14ac:dyDescent="0.25">
      <c r="A60" s="14"/>
      <c r="B60" s="15"/>
      <c r="C60" s="16"/>
      <c r="D60" s="16"/>
      <c r="E60" s="16"/>
      <c r="F60" s="16"/>
      <c r="G60" s="16"/>
      <c r="H60" s="16"/>
      <c r="I60" s="16"/>
      <c r="J60" s="16"/>
      <c r="K60" s="16"/>
      <c r="L60" s="16"/>
      <c r="M60" s="16"/>
      <c r="N60" s="16"/>
    </row>
    <row r="61" spans="1:15" s="199" customFormat="1" ht="15.75" x14ac:dyDescent="0.25">
      <c r="A61" s="14"/>
      <c r="B61" s="15"/>
      <c r="C61" s="16"/>
      <c r="D61" s="16"/>
      <c r="E61" s="16"/>
      <c r="F61" s="16"/>
      <c r="G61" s="16"/>
      <c r="H61" s="16"/>
      <c r="I61" s="16"/>
      <c r="J61" s="16"/>
      <c r="K61" s="16"/>
      <c r="L61" s="16"/>
      <c r="M61" s="16"/>
      <c r="N61" s="16"/>
    </row>
    <row r="62" spans="1:15" s="35" customFormat="1" ht="14.25" hidden="1" customHeight="1" x14ac:dyDescent="0.2"/>
    <row r="63" spans="1:15" s="35" customFormat="1" ht="14.25" hidden="1" customHeight="1" x14ac:dyDescent="0.2"/>
    <row r="64" spans="1:15" s="35" customFormat="1" ht="14.25" hidden="1" customHeight="1" x14ac:dyDescent="0.2"/>
    <row r="65" spans="2:31" s="35" customFormat="1" ht="15" hidden="1" customHeight="1" x14ac:dyDescent="0.2">
      <c r="R65" s="45"/>
      <c r="S65" s="45"/>
      <c r="T65" s="45"/>
      <c r="U65" s="45"/>
      <c r="V65" s="45"/>
      <c r="W65" s="45"/>
      <c r="X65" s="45"/>
      <c r="Y65" s="45"/>
      <c r="Z65" s="45"/>
      <c r="AA65" s="45"/>
      <c r="AB65" s="45"/>
      <c r="AC65" s="45"/>
      <c r="AD65" s="45"/>
      <c r="AE65" s="45"/>
    </row>
    <row r="66" spans="2:31" s="35" customFormat="1" ht="15" hidden="1" customHeight="1" x14ac:dyDescent="0.2">
      <c r="L66" s="34"/>
      <c r="R66" s="46"/>
      <c r="S66" s="41"/>
      <c r="T66" s="101"/>
      <c r="U66" s="101"/>
      <c r="V66" s="101"/>
      <c r="W66" s="101"/>
      <c r="X66" s="101"/>
      <c r="Y66" s="101"/>
      <c r="Z66" s="101"/>
      <c r="AA66" s="101"/>
      <c r="AB66" s="101"/>
      <c r="AC66" s="101"/>
      <c r="AD66" s="101"/>
      <c r="AE66" s="101"/>
    </row>
    <row r="67" spans="2:31" s="35" customFormat="1" ht="15" hidden="1" customHeight="1" x14ac:dyDescent="0.2">
      <c r="L67" s="34"/>
      <c r="R67" s="46"/>
      <c r="S67" s="41"/>
      <c r="T67" s="101"/>
      <c r="U67" s="101"/>
      <c r="V67" s="101"/>
      <c r="W67" s="101"/>
      <c r="X67" s="101"/>
      <c r="Y67" s="101"/>
      <c r="Z67" s="101"/>
      <c r="AA67" s="101"/>
      <c r="AB67" s="101"/>
      <c r="AC67" s="101"/>
      <c r="AD67" s="101"/>
      <c r="AE67" s="101"/>
    </row>
    <row r="68" spans="2:31" s="35" customFormat="1" ht="15" hidden="1" customHeight="1" x14ac:dyDescent="0.2">
      <c r="L68" s="34"/>
      <c r="R68" s="46"/>
      <c r="S68" s="41"/>
      <c r="T68" s="101"/>
      <c r="U68" s="101"/>
      <c r="V68" s="101"/>
      <c r="W68" s="101"/>
      <c r="X68" s="101"/>
      <c r="Y68" s="101"/>
      <c r="Z68" s="101"/>
      <c r="AA68" s="101"/>
      <c r="AB68" s="101"/>
      <c r="AC68" s="101"/>
      <c r="AD68" s="101"/>
      <c r="AE68" s="101"/>
    </row>
    <row r="69" spans="2:31" s="35" customFormat="1" ht="15" hidden="1" customHeight="1" x14ac:dyDescent="0.2">
      <c r="L69" s="34"/>
      <c r="R69" s="46"/>
      <c r="S69" s="41"/>
      <c r="T69" s="101"/>
      <c r="U69" s="101"/>
      <c r="V69" s="101"/>
      <c r="W69" s="101"/>
      <c r="X69" s="101"/>
      <c r="Y69" s="101"/>
      <c r="Z69" s="101"/>
      <c r="AA69" s="101"/>
      <c r="AB69" s="101"/>
      <c r="AC69" s="101"/>
      <c r="AD69" s="101"/>
      <c r="AE69" s="101"/>
    </row>
    <row r="70" spans="2:31" s="35" customFormat="1" ht="15" hidden="1" customHeight="1" x14ac:dyDescent="0.2">
      <c r="L70" s="34"/>
      <c r="R70" s="46"/>
      <c r="S70" s="41"/>
      <c r="T70" s="101"/>
      <c r="U70" s="101"/>
      <c r="V70" s="101"/>
      <c r="W70" s="101"/>
      <c r="X70" s="101"/>
      <c r="Y70" s="101"/>
      <c r="Z70" s="101"/>
      <c r="AA70" s="101"/>
      <c r="AB70" s="101"/>
      <c r="AC70" s="101"/>
      <c r="AD70" s="101"/>
      <c r="AE70" s="101"/>
    </row>
    <row r="71" spans="2:31" s="35" customFormat="1" ht="15" hidden="1" customHeight="1" x14ac:dyDescent="0.2">
      <c r="L71" s="34"/>
      <c r="R71" s="46"/>
      <c r="S71" s="41"/>
      <c r="T71" s="101"/>
      <c r="U71" s="101"/>
      <c r="V71" s="101"/>
      <c r="W71" s="101"/>
      <c r="X71" s="101"/>
      <c r="Y71" s="101"/>
      <c r="Z71" s="101"/>
      <c r="AA71" s="101"/>
      <c r="AB71" s="101"/>
      <c r="AC71" s="101"/>
      <c r="AD71" s="101"/>
      <c r="AE71" s="101"/>
    </row>
    <row r="72" spans="2:31" s="35" customFormat="1" ht="15" hidden="1" customHeight="1" x14ac:dyDescent="0.2">
      <c r="L72" s="34"/>
      <c r="R72" s="46"/>
      <c r="S72" s="41"/>
      <c r="T72" s="101"/>
      <c r="U72" s="101"/>
      <c r="V72" s="101"/>
      <c r="W72" s="101"/>
      <c r="X72" s="101"/>
      <c r="Y72" s="101"/>
      <c r="Z72" s="101"/>
      <c r="AA72" s="101"/>
      <c r="AB72" s="101"/>
      <c r="AC72" s="101"/>
      <c r="AD72" s="101"/>
      <c r="AE72" s="101"/>
    </row>
    <row r="73" spans="2:31" s="35" customFormat="1" ht="15" hidden="1" customHeight="1" x14ac:dyDescent="0.2">
      <c r="C73" s="36"/>
      <c r="D73" s="36"/>
      <c r="E73" s="36"/>
      <c r="F73" s="36"/>
      <c r="G73" s="36"/>
      <c r="H73" s="36"/>
      <c r="I73" s="36"/>
      <c r="J73" s="37"/>
      <c r="K73" s="36"/>
      <c r="L73" s="34"/>
      <c r="O73" s="36"/>
      <c r="R73" s="46"/>
      <c r="S73" s="41"/>
      <c r="T73" s="101"/>
      <c r="U73" s="101"/>
      <c r="V73" s="101"/>
      <c r="W73" s="101"/>
      <c r="X73" s="101"/>
      <c r="Y73" s="101"/>
      <c r="Z73" s="101"/>
      <c r="AA73" s="101"/>
      <c r="AB73" s="101"/>
      <c r="AC73" s="101"/>
      <c r="AD73" s="101"/>
      <c r="AE73" s="101"/>
    </row>
    <row r="74" spans="2:31" s="35" customFormat="1" ht="15" hidden="1" customHeight="1" x14ac:dyDescent="0.2">
      <c r="C74" s="36"/>
      <c r="D74" s="36"/>
      <c r="E74" s="36"/>
      <c r="F74" s="36"/>
      <c r="G74" s="36"/>
      <c r="H74" s="36"/>
      <c r="I74" s="36"/>
      <c r="J74" s="36"/>
      <c r="K74" s="36"/>
      <c r="L74" s="34"/>
      <c r="O74" s="36"/>
      <c r="R74" s="46"/>
      <c r="S74" s="41"/>
      <c r="T74" s="101"/>
      <c r="U74" s="101"/>
      <c r="V74" s="101"/>
      <c r="W74" s="101"/>
      <c r="X74" s="101"/>
      <c r="Y74" s="101"/>
      <c r="Z74" s="101"/>
      <c r="AA74" s="101"/>
      <c r="AB74" s="101"/>
      <c r="AC74" s="101"/>
      <c r="AD74" s="101"/>
      <c r="AE74" s="101"/>
    </row>
    <row r="75" spans="2:31" s="35" customFormat="1" ht="15.75" hidden="1" customHeight="1" x14ac:dyDescent="0.25">
      <c r="C75" s="38"/>
      <c r="D75" s="38"/>
      <c r="E75" s="36"/>
      <c r="F75" s="36"/>
      <c r="G75" s="36"/>
      <c r="H75" s="36"/>
      <c r="I75" s="36"/>
      <c r="J75" s="36"/>
      <c r="K75" s="36"/>
      <c r="L75" s="34"/>
      <c r="O75" s="36"/>
      <c r="R75" s="46"/>
      <c r="S75" s="41"/>
      <c r="T75" s="101"/>
      <c r="U75" s="101"/>
      <c r="V75" s="101"/>
      <c r="W75" s="101"/>
      <c r="X75" s="101"/>
      <c r="Y75" s="101"/>
      <c r="Z75" s="101"/>
      <c r="AA75" s="101"/>
      <c r="AB75" s="101"/>
      <c r="AC75" s="101"/>
      <c r="AD75" s="101"/>
      <c r="AE75" s="101"/>
    </row>
    <row r="76" spans="2:31" s="35" customFormat="1" ht="15.75" hidden="1" customHeight="1" x14ac:dyDescent="0.25">
      <c r="C76" s="38"/>
      <c r="D76" s="39"/>
      <c r="E76" s="40"/>
      <c r="F76" s="36"/>
      <c r="G76" s="36"/>
      <c r="H76" s="36"/>
      <c r="I76" s="36"/>
      <c r="J76" s="36"/>
      <c r="K76" s="36"/>
      <c r="L76" s="34"/>
      <c r="O76" s="36"/>
      <c r="R76" s="46"/>
      <c r="S76" s="41"/>
      <c r="T76" s="101"/>
      <c r="U76" s="101"/>
      <c r="V76" s="101"/>
      <c r="W76" s="101"/>
      <c r="X76" s="101"/>
      <c r="Y76" s="101"/>
      <c r="Z76" s="101"/>
      <c r="AA76" s="101"/>
      <c r="AB76" s="101"/>
      <c r="AC76" s="101"/>
      <c r="AD76" s="101"/>
      <c r="AE76" s="101"/>
    </row>
    <row r="77" spans="2:31" s="35" customFormat="1" ht="15.75" hidden="1" customHeight="1" x14ac:dyDescent="0.25">
      <c r="C77" s="38"/>
      <c r="D77" s="38"/>
      <c r="E77" s="36"/>
      <c r="F77" s="36"/>
      <c r="G77" s="36"/>
      <c r="H77" s="36"/>
      <c r="I77" s="36"/>
      <c r="J77" s="36"/>
      <c r="K77" s="36"/>
      <c r="L77" s="34"/>
      <c r="O77" s="36"/>
      <c r="R77" s="46"/>
      <c r="S77" s="41"/>
      <c r="T77" s="101"/>
      <c r="U77" s="101"/>
      <c r="V77" s="101"/>
      <c r="W77" s="101"/>
      <c r="X77" s="101"/>
      <c r="Y77" s="101"/>
      <c r="Z77" s="101"/>
      <c r="AA77" s="101"/>
      <c r="AB77" s="101"/>
      <c r="AC77" s="101"/>
      <c r="AD77" s="101"/>
      <c r="AE77" s="101"/>
    </row>
    <row r="78" spans="2:31" s="35" customFormat="1" ht="15" hidden="1" customHeight="1" x14ac:dyDescent="0.2">
      <c r="B78" s="41"/>
      <c r="C78" s="42"/>
      <c r="D78" s="42"/>
      <c r="E78" s="42"/>
      <c r="F78" s="42"/>
      <c r="G78" s="42"/>
      <c r="H78" s="42"/>
      <c r="I78" s="42"/>
      <c r="J78" s="42"/>
      <c r="K78" s="42"/>
      <c r="L78" s="34"/>
      <c r="O78" s="36"/>
      <c r="R78" s="46"/>
      <c r="S78" s="41"/>
      <c r="T78" s="101"/>
      <c r="U78" s="101"/>
      <c r="V78" s="101"/>
      <c r="W78" s="101"/>
      <c r="X78" s="101"/>
      <c r="Y78" s="101"/>
      <c r="Z78" s="101"/>
      <c r="AA78" s="101"/>
      <c r="AB78" s="101"/>
      <c r="AC78" s="101"/>
      <c r="AD78" s="101"/>
      <c r="AE78" s="101"/>
    </row>
    <row r="79" spans="2:31" s="35" customFormat="1" ht="15" hidden="1" customHeight="1" x14ac:dyDescent="0.2">
      <c r="B79" s="47"/>
      <c r="C79" s="42"/>
      <c r="D79" s="42"/>
      <c r="E79" s="42"/>
      <c r="F79" s="42"/>
      <c r="G79" s="42"/>
      <c r="H79" s="42"/>
      <c r="I79" s="42"/>
      <c r="J79" s="42"/>
      <c r="K79" s="42"/>
      <c r="L79" s="34"/>
      <c r="O79" s="43"/>
      <c r="R79" s="46"/>
      <c r="S79" s="41"/>
      <c r="T79" s="101"/>
      <c r="U79" s="101"/>
      <c r="V79" s="101"/>
      <c r="W79" s="101"/>
      <c r="X79" s="101"/>
      <c r="Y79" s="101"/>
      <c r="Z79" s="101"/>
      <c r="AA79" s="101"/>
      <c r="AB79" s="101"/>
      <c r="AC79" s="101"/>
      <c r="AD79" s="101"/>
      <c r="AE79" s="101"/>
    </row>
    <row r="80" spans="2:31" s="35" customFormat="1" ht="15" hidden="1" customHeight="1" x14ac:dyDescent="0.2">
      <c r="C80" s="36"/>
      <c r="D80" s="44"/>
      <c r="E80" s="44"/>
      <c r="F80" s="44"/>
      <c r="G80" s="44"/>
      <c r="H80" s="44"/>
      <c r="I80" s="44"/>
      <c r="J80" s="44"/>
      <c r="K80" s="44"/>
      <c r="L80" s="34"/>
      <c r="O80" s="44"/>
      <c r="R80" s="46"/>
      <c r="S80" s="41"/>
      <c r="T80" s="101"/>
      <c r="U80" s="101"/>
      <c r="V80" s="101"/>
      <c r="W80" s="101"/>
      <c r="X80" s="101"/>
      <c r="Y80" s="101"/>
      <c r="Z80" s="101"/>
      <c r="AA80" s="101"/>
      <c r="AB80" s="101"/>
      <c r="AC80" s="101"/>
      <c r="AD80" s="101"/>
      <c r="AE80" s="101"/>
    </row>
    <row r="81" spans="12:31" s="35" customFormat="1" ht="15" hidden="1" customHeight="1" x14ac:dyDescent="0.2">
      <c r="L81" s="34"/>
      <c r="O81" s="44"/>
      <c r="R81" s="46"/>
      <c r="S81" s="41"/>
      <c r="T81" s="101"/>
      <c r="U81" s="101"/>
      <c r="V81" s="101"/>
      <c r="W81" s="101"/>
      <c r="X81" s="101"/>
      <c r="Y81" s="101"/>
      <c r="Z81" s="101"/>
      <c r="AA81" s="101"/>
      <c r="AB81" s="101"/>
      <c r="AC81" s="101"/>
      <c r="AD81" s="101"/>
      <c r="AE81" s="101"/>
    </row>
    <row r="82" spans="12:31" s="35" customFormat="1" ht="15" hidden="1" customHeight="1" x14ac:dyDescent="0.2">
      <c r="L82" s="34"/>
      <c r="O82" s="44"/>
      <c r="R82" s="46"/>
      <c r="S82" s="41"/>
      <c r="T82" s="101"/>
      <c r="U82" s="101"/>
      <c r="V82" s="101"/>
      <c r="W82" s="101"/>
      <c r="X82" s="101"/>
      <c r="Y82" s="101"/>
      <c r="Z82" s="101"/>
      <c r="AA82" s="101"/>
      <c r="AB82" s="101"/>
      <c r="AC82" s="101"/>
      <c r="AD82" s="101"/>
      <c r="AE82" s="101"/>
    </row>
    <row r="83" spans="12:31" s="35" customFormat="1" ht="15" hidden="1" customHeight="1" x14ac:dyDescent="0.2">
      <c r="L83" s="34"/>
      <c r="O83" s="44"/>
      <c r="R83" s="46"/>
      <c r="S83" s="41"/>
      <c r="T83" s="101"/>
      <c r="U83" s="101"/>
      <c r="V83" s="101"/>
      <c r="W83" s="101"/>
      <c r="X83" s="101"/>
      <c r="Y83" s="101"/>
      <c r="Z83" s="101"/>
      <c r="AA83" s="101"/>
      <c r="AB83" s="101"/>
      <c r="AC83" s="101"/>
      <c r="AD83" s="101"/>
      <c r="AE83" s="101"/>
    </row>
    <row r="84" spans="12:31" s="35" customFormat="1" ht="15" hidden="1" customHeight="1" x14ac:dyDescent="0.2">
      <c r="L84" s="34"/>
      <c r="O84" s="44"/>
      <c r="R84" s="46"/>
      <c r="S84" s="41"/>
      <c r="T84" s="101"/>
      <c r="U84" s="101"/>
      <c r="V84" s="101"/>
      <c r="W84" s="101"/>
      <c r="X84" s="101"/>
      <c r="Y84" s="101"/>
      <c r="Z84" s="101"/>
      <c r="AA84" s="101"/>
      <c r="AB84" s="101"/>
      <c r="AC84" s="101"/>
      <c r="AD84" s="101"/>
      <c r="AE84" s="101"/>
    </row>
    <row r="85" spans="12:31" s="35" customFormat="1" ht="15" hidden="1" customHeight="1" x14ac:dyDescent="0.2">
      <c r="L85" s="34"/>
      <c r="R85" s="46"/>
      <c r="S85" s="41"/>
      <c r="T85" s="101"/>
      <c r="U85" s="101"/>
      <c r="V85" s="101"/>
      <c r="W85" s="101"/>
      <c r="X85" s="101"/>
      <c r="Y85" s="101"/>
      <c r="Z85" s="101"/>
      <c r="AA85" s="101"/>
      <c r="AB85" s="101"/>
      <c r="AC85" s="101"/>
      <c r="AD85" s="101"/>
      <c r="AE85" s="101"/>
    </row>
    <row r="86" spans="12:31" s="35" customFormat="1" ht="15" hidden="1" customHeight="1" x14ac:dyDescent="0.2">
      <c r="L86" s="34"/>
      <c r="R86" s="46"/>
      <c r="S86" s="41"/>
      <c r="T86" s="101"/>
      <c r="U86" s="101"/>
      <c r="V86" s="101"/>
      <c r="W86" s="101"/>
      <c r="X86" s="101"/>
      <c r="Y86" s="101"/>
      <c r="Z86" s="101"/>
      <c r="AA86" s="101"/>
      <c r="AB86" s="101"/>
      <c r="AC86" s="101"/>
      <c r="AD86" s="101"/>
      <c r="AE86" s="101"/>
    </row>
    <row r="87" spans="12:31" s="35" customFormat="1" ht="15" hidden="1" customHeight="1" x14ac:dyDescent="0.2">
      <c r="L87" s="34"/>
      <c r="R87" s="46"/>
      <c r="S87" s="41"/>
      <c r="T87" s="101"/>
      <c r="U87" s="101"/>
      <c r="V87" s="101"/>
      <c r="W87" s="101"/>
      <c r="X87" s="101"/>
      <c r="Y87" s="101"/>
      <c r="Z87" s="101"/>
      <c r="AA87" s="101"/>
      <c r="AB87" s="101"/>
      <c r="AC87" s="101"/>
      <c r="AD87" s="101"/>
      <c r="AE87" s="101"/>
    </row>
    <row r="88" spans="12:31" s="35" customFormat="1" ht="15" hidden="1" customHeight="1" x14ac:dyDescent="0.2">
      <c r="L88" s="34"/>
      <c r="R88" s="46"/>
      <c r="S88" s="41"/>
      <c r="T88" s="101"/>
      <c r="U88" s="101"/>
      <c r="V88" s="101"/>
      <c r="W88" s="101"/>
      <c r="X88" s="101"/>
      <c r="Y88" s="101"/>
      <c r="Z88" s="101"/>
      <c r="AA88" s="101"/>
      <c r="AB88" s="101"/>
      <c r="AC88" s="101"/>
      <c r="AD88" s="101"/>
      <c r="AE88" s="101"/>
    </row>
    <row r="89" spans="12:31" s="35" customFormat="1" ht="15" hidden="1" customHeight="1" x14ac:dyDescent="0.2">
      <c r="L89" s="34"/>
      <c r="R89" s="46"/>
      <c r="S89" s="41"/>
      <c r="T89" s="101"/>
      <c r="U89" s="101"/>
      <c r="V89" s="101"/>
      <c r="W89" s="101"/>
      <c r="X89" s="101"/>
      <c r="Y89" s="101"/>
      <c r="Z89" s="101"/>
      <c r="AA89" s="101"/>
      <c r="AB89" s="101"/>
      <c r="AC89" s="101"/>
      <c r="AD89" s="101"/>
      <c r="AE89" s="101"/>
    </row>
    <row r="90" spans="12:31" s="35" customFormat="1" ht="15" hidden="1" customHeight="1" x14ac:dyDescent="0.2">
      <c r="L90" s="34"/>
      <c r="R90" s="46"/>
      <c r="S90" s="41"/>
      <c r="T90" s="101"/>
      <c r="U90" s="101"/>
      <c r="V90" s="101"/>
      <c r="W90" s="101"/>
      <c r="X90" s="101"/>
      <c r="Y90" s="101"/>
      <c r="Z90" s="101"/>
      <c r="AA90" s="101"/>
      <c r="AB90" s="101"/>
      <c r="AC90" s="101"/>
      <c r="AD90" s="101"/>
      <c r="AE90" s="101"/>
    </row>
    <row r="91" spans="12:31" s="35" customFormat="1" ht="15" hidden="1" customHeight="1" x14ac:dyDescent="0.2">
      <c r="L91" s="34"/>
      <c r="R91" s="46"/>
      <c r="S91" s="41"/>
      <c r="T91" s="101"/>
      <c r="U91" s="101"/>
      <c r="V91" s="101"/>
      <c r="W91" s="101"/>
      <c r="X91" s="101"/>
      <c r="Y91" s="101"/>
      <c r="Z91" s="101"/>
      <c r="AA91" s="101"/>
      <c r="AB91" s="101"/>
      <c r="AC91" s="101"/>
      <c r="AD91" s="101"/>
      <c r="AE91" s="101"/>
    </row>
    <row r="92" spans="12:31" s="35" customFormat="1" ht="15" hidden="1" customHeight="1" x14ac:dyDescent="0.2">
      <c r="L92" s="34"/>
      <c r="R92" s="46"/>
      <c r="S92" s="41"/>
      <c r="T92" s="101"/>
      <c r="U92" s="101"/>
      <c r="V92" s="101"/>
      <c r="W92" s="101"/>
      <c r="X92" s="101"/>
      <c r="Y92" s="101"/>
      <c r="Z92" s="101"/>
      <c r="AA92" s="101"/>
      <c r="AB92" s="101"/>
      <c r="AC92" s="101"/>
      <c r="AD92" s="101"/>
      <c r="AE92" s="101"/>
    </row>
    <row r="93" spans="12:31" s="35" customFormat="1" ht="15" hidden="1" customHeight="1" x14ac:dyDescent="0.2">
      <c r="L93" s="34"/>
      <c r="R93" s="46"/>
      <c r="S93" s="41"/>
      <c r="T93" s="101"/>
      <c r="U93" s="101"/>
      <c r="V93" s="101"/>
      <c r="W93" s="101"/>
      <c r="X93" s="101"/>
      <c r="Y93" s="101"/>
      <c r="Z93" s="101"/>
      <c r="AA93" s="101"/>
      <c r="AB93" s="101"/>
      <c r="AC93" s="101"/>
      <c r="AD93" s="101"/>
      <c r="AE93" s="101"/>
    </row>
    <row r="94" spans="12:31" s="35" customFormat="1" ht="15" hidden="1" customHeight="1" x14ac:dyDescent="0.2">
      <c r="L94" s="34"/>
      <c r="R94" s="46"/>
      <c r="S94" s="41"/>
      <c r="T94" s="101"/>
      <c r="U94" s="101"/>
      <c r="V94" s="101"/>
      <c r="W94" s="101"/>
      <c r="X94" s="101"/>
      <c r="Y94" s="101"/>
      <c r="Z94" s="101"/>
      <c r="AA94" s="101"/>
      <c r="AB94" s="101"/>
      <c r="AC94" s="101"/>
      <c r="AD94" s="101"/>
      <c r="AE94" s="101"/>
    </row>
    <row r="95" spans="12:31" s="35" customFormat="1" ht="15" hidden="1" customHeight="1" x14ac:dyDescent="0.2">
      <c r="L95" s="34"/>
      <c r="R95" s="46"/>
      <c r="S95" s="41"/>
      <c r="T95" s="101"/>
      <c r="U95" s="101"/>
      <c r="V95" s="101"/>
      <c r="W95" s="101"/>
      <c r="X95" s="101"/>
      <c r="Y95" s="101"/>
      <c r="Z95" s="101"/>
      <c r="AA95" s="101"/>
      <c r="AB95" s="101"/>
      <c r="AC95" s="101"/>
      <c r="AD95" s="101"/>
      <c r="AE95" s="101"/>
    </row>
    <row r="96" spans="12:31" s="35" customFormat="1" ht="15" hidden="1" customHeight="1" x14ac:dyDescent="0.2">
      <c r="L96" s="34"/>
      <c r="R96" s="46"/>
      <c r="S96" s="41"/>
      <c r="T96" s="101"/>
      <c r="U96" s="101"/>
      <c r="V96" s="101"/>
      <c r="W96" s="101"/>
      <c r="X96" s="101"/>
      <c r="Y96" s="101"/>
      <c r="Z96" s="101"/>
      <c r="AA96" s="101"/>
      <c r="AB96" s="101"/>
      <c r="AC96" s="101"/>
      <c r="AD96" s="101"/>
      <c r="AE96" s="101"/>
    </row>
    <row r="97" spans="12:31" s="35" customFormat="1" ht="15" hidden="1" customHeight="1" x14ac:dyDescent="0.2">
      <c r="L97" s="34"/>
      <c r="R97" s="46"/>
      <c r="S97" s="41"/>
      <c r="T97" s="101"/>
      <c r="U97" s="101"/>
      <c r="V97" s="101"/>
      <c r="W97" s="101"/>
      <c r="X97" s="101"/>
      <c r="Y97" s="101"/>
      <c r="Z97" s="101"/>
      <c r="AA97" s="101"/>
      <c r="AB97" s="101"/>
      <c r="AC97" s="101"/>
      <c r="AD97" s="101"/>
      <c r="AE97" s="101"/>
    </row>
    <row r="98" spans="12:31" s="35" customFormat="1" ht="15" hidden="1" customHeight="1" x14ac:dyDescent="0.2">
      <c r="L98" s="34"/>
      <c r="R98" s="46"/>
      <c r="S98" s="41"/>
      <c r="T98" s="101"/>
      <c r="U98" s="101"/>
      <c r="V98" s="101"/>
      <c r="W98" s="101"/>
      <c r="X98" s="101"/>
      <c r="Y98" s="101"/>
      <c r="Z98" s="101"/>
      <c r="AA98" s="101"/>
      <c r="AB98" s="101"/>
      <c r="AC98" s="101"/>
      <c r="AD98" s="101"/>
      <c r="AE98" s="101"/>
    </row>
    <row r="99" spans="12:31" s="35" customFormat="1" ht="15" hidden="1" customHeight="1" x14ac:dyDescent="0.2">
      <c r="L99" s="34"/>
      <c r="R99" s="46"/>
      <c r="S99" s="41"/>
      <c r="T99" s="101"/>
      <c r="U99" s="101"/>
      <c r="V99" s="101"/>
      <c r="W99" s="101"/>
      <c r="X99" s="101"/>
      <c r="Y99" s="101"/>
      <c r="Z99" s="101"/>
      <c r="AA99" s="101"/>
      <c r="AB99" s="101"/>
      <c r="AC99" s="101"/>
      <c r="AD99" s="101"/>
      <c r="AE99" s="101"/>
    </row>
    <row r="100" spans="12:31" s="35" customFormat="1" ht="15" hidden="1" customHeight="1" x14ac:dyDescent="0.2">
      <c r="L100" s="34"/>
      <c r="R100" s="46"/>
      <c r="S100" s="41"/>
      <c r="T100" s="101"/>
      <c r="U100" s="101"/>
      <c r="V100" s="101"/>
      <c r="W100" s="101"/>
      <c r="X100" s="101"/>
      <c r="Y100" s="101"/>
      <c r="Z100" s="101"/>
      <c r="AA100" s="101"/>
      <c r="AB100" s="101"/>
      <c r="AC100" s="101"/>
      <c r="AD100" s="101"/>
      <c r="AE100" s="101"/>
    </row>
    <row r="101" spans="12:31" s="35" customFormat="1" ht="15" hidden="1" customHeight="1" x14ac:dyDescent="0.2">
      <c r="L101" s="34"/>
      <c r="R101" s="46"/>
      <c r="S101" s="41"/>
      <c r="T101" s="101"/>
      <c r="U101" s="101"/>
      <c r="V101" s="101"/>
      <c r="W101" s="101"/>
      <c r="X101" s="101"/>
      <c r="Y101" s="101"/>
      <c r="Z101" s="101"/>
      <c r="AA101" s="101"/>
      <c r="AB101" s="101"/>
      <c r="AC101" s="101"/>
      <c r="AD101" s="101"/>
      <c r="AE101" s="101"/>
    </row>
    <row r="102" spans="12:31" s="35" customFormat="1" ht="15" hidden="1" customHeight="1" x14ac:dyDescent="0.2">
      <c r="L102" s="34"/>
      <c r="R102" s="46"/>
      <c r="S102" s="41"/>
      <c r="T102" s="101"/>
      <c r="U102" s="101"/>
      <c r="V102" s="101"/>
      <c r="W102" s="101"/>
      <c r="X102" s="101"/>
      <c r="Y102" s="101"/>
      <c r="Z102" s="101"/>
      <c r="AA102" s="101"/>
      <c r="AB102" s="101"/>
      <c r="AC102" s="101"/>
      <c r="AD102" s="101"/>
      <c r="AE102" s="101"/>
    </row>
    <row r="103" spans="12:31" s="35" customFormat="1" ht="15" hidden="1" customHeight="1" x14ac:dyDescent="0.2">
      <c r="L103" s="34"/>
      <c r="R103" s="46"/>
      <c r="S103" s="41"/>
      <c r="T103" s="101"/>
      <c r="U103" s="101"/>
      <c r="V103" s="101"/>
      <c r="W103" s="101"/>
      <c r="X103" s="101"/>
      <c r="Y103" s="101"/>
      <c r="Z103" s="101"/>
      <c r="AA103" s="101"/>
      <c r="AB103" s="101"/>
      <c r="AC103" s="101"/>
      <c r="AD103" s="101"/>
      <c r="AE103" s="101"/>
    </row>
    <row r="104" spans="12:31" s="35" customFormat="1" ht="15" hidden="1" customHeight="1" x14ac:dyDescent="0.2">
      <c r="L104" s="34"/>
      <c r="R104" s="46"/>
      <c r="S104" s="41"/>
      <c r="T104" s="101"/>
      <c r="U104" s="101"/>
      <c r="V104" s="101"/>
      <c r="W104" s="101"/>
      <c r="X104" s="101"/>
      <c r="Y104" s="101"/>
      <c r="Z104" s="101"/>
      <c r="AA104" s="101"/>
      <c r="AB104" s="101"/>
      <c r="AC104" s="101"/>
      <c r="AD104" s="101"/>
      <c r="AE104" s="101"/>
    </row>
    <row r="105" spans="12:31" s="35" customFormat="1" ht="15" hidden="1" customHeight="1" x14ac:dyDescent="0.2">
      <c r="L105" s="34"/>
      <c r="R105" s="46"/>
      <c r="S105" s="41"/>
      <c r="T105" s="101"/>
      <c r="U105" s="101"/>
      <c r="V105" s="101"/>
      <c r="W105" s="101"/>
      <c r="X105" s="101"/>
      <c r="Y105" s="101"/>
      <c r="Z105" s="101"/>
      <c r="AA105" s="101"/>
      <c r="AB105" s="101"/>
      <c r="AC105" s="101"/>
      <c r="AD105" s="101"/>
      <c r="AE105" s="101"/>
    </row>
    <row r="106" spans="12:31" s="35" customFormat="1" ht="15" hidden="1" customHeight="1" x14ac:dyDescent="0.2">
      <c r="L106" s="34"/>
      <c r="R106" s="46"/>
      <c r="S106" s="41"/>
      <c r="T106" s="101"/>
      <c r="U106" s="101"/>
      <c r="V106" s="101"/>
      <c r="W106" s="101"/>
      <c r="X106" s="101"/>
      <c r="Y106" s="101"/>
      <c r="Z106" s="101"/>
      <c r="AA106" s="101"/>
      <c r="AB106" s="101"/>
      <c r="AC106" s="101"/>
      <c r="AD106" s="101"/>
      <c r="AE106" s="101"/>
    </row>
    <row r="107" spans="12:31" s="35" customFormat="1" ht="15" hidden="1" customHeight="1" x14ac:dyDescent="0.2">
      <c r="L107" s="34"/>
      <c r="R107" s="46"/>
      <c r="S107" s="41"/>
      <c r="T107" s="101"/>
      <c r="U107" s="101"/>
      <c r="V107" s="101"/>
      <c r="W107" s="101"/>
      <c r="X107" s="101"/>
      <c r="Y107" s="101"/>
      <c r="Z107" s="101"/>
      <c r="AA107" s="101"/>
      <c r="AB107" s="101"/>
      <c r="AC107" s="101"/>
      <c r="AD107" s="101"/>
      <c r="AE107" s="101"/>
    </row>
    <row r="108" spans="12:31" s="35" customFormat="1" ht="15" hidden="1" customHeight="1" x14ac:dyDescent="0.2">
      <c r="L108" s="34"/>
      <c r="R108" s="46"/>
      <c r="S108" s="41"/>
      <c r="T108" s="101"/>
      <c r="U108" s="101"/>
      <c r="V108" s="101"/>
      <c r="W108" s="101"/>
      <c r="X108" s="101"/>
      <c r="Y108" s="101"/>
      <c r="Z108" s="101"/>
      <c r="AA108" s="101"/>
      <c r="AB108" s="101"/>
      <c r="AC108" s="101"/>
      <c r="AD108" s="101"/>
      <c r="AE108" s="101"/>
    </row>
    <row r="109" spans="12:31" s="35" customFormat="1" ht="15" hidden="1" customHeight="1" x14ac:dyDescent="0.2">
      <c r="L109" s="34"/>
      <c r="R109" s="46"/>
      <c r="S109" s="41"/>
      <c r="T109" s="101"/>
      <c r="U109" s="101"/>
      <c r="V109" s="101"/>
      <c r="W109" s="101"/>
      <c r="X109" s="101"/>
      <c r="Y109" s="101"/>
      <c r="Z109" s="101"/>
      <c r="AA109" s="101"/>
      <c r="AB109" s="101"/>
      <c r="AC109" s="101"/>
      <c r="AD109" s="101"/>
      <c r="AE109" s="101"/>
    </row>
    <row r="110" spans="12:31" s="35" customFormat="1" ht="15" hidden="1" customHeight="1" x14ac:dyDescent="0.2">
      <c r="L110" s="34"/>
      <c r="R110" s="46"/>
      <c r="S110" s="41"/>
      <c r="T110" s="101"/>
      <c r="U110" s="101"/>
      <c r="V110" s="101"/>
      <c r="W110" s="101"/>
      <c r="X110" s="101"/>
      <c r="Y110" s="101"/>
      <c r="Z110" s="101"/>
      <c r="AA110" s="101"/>
      <c r="AB110" s="101"/>
      <c r="AC110" s="101"/>
      <c r="AD110" s="101"/>
      <c r="AE110" s="101"/>
    </row>
    <row r="111" spans="12:31" s="35" customFormat="1" ht="15" hidden="1" customHeight="1" x14ac:dyDescent="0.2">
      <c r="L111" s="34"/>
      <c r="R111" s="46"/>
      <c r="S111" s="41"/>
      <c r="T111" s="101"/>
      <c r="U111" s="101"/>
      <c r="V111" s="101"/>
      <c r="W111" s="101"/>
      <c r="X111" s="101"/>
      <c r="Y111" s="101"/>
      <c r="Z111" s="101"/>
      <c r="AA111" s="101"/>
      <c r="AB111" s="101"/>
      <c r="AC111" s="101"/>
      <c r="AD111" s="101"/>
      <c r="AE111" s="101"/>
    </row>
    <row r="112" spans="12:31" s="35" customFormat="1" ht="15" hidden="1" customHeight="1" x14ac:dyDescent="0.2">
      <c r="L112" s="34"/>
      <c r="R112" s="46"/>
      <c r="S112" s="41"/>
      <c r="T112" s="101"/>
      <c r="U112" s="101"/>
      <c r="V112" s="101"/>
      <c r="W112" s="101"/>
      <c r="X112" s="101"/>
      <c r="Y112" s="101"/>
      <c r="Z112" s="101"/>
      <c r="AA112" s="101"/>
      <c r="AB112" s="101"/>
      <c r="AC112" s="101"/>
      <c r="AD112" s="101"/>
      <c r="AE112" s="101"/>
    </row>
    <row r="113" spans="12:31" s="35" customFormat="1" ht="15" hidden="1" customHeight="1" x14ac:dyDescent="0.2">
      <c r="L113" s="34"/>
      <c r="R113" s="46"/>
      <c r="S113" s="41"/>
      <c r="T113" s="101"/>
      <c r="U113" s="101"/>
      <c r="V113" s="101"/>
      <c r="W113" s="101"/>
      <c r="X113" s="101"/>
      <c r="Y113" s="101"/>
      <c r="Z113" s="101"/>
      <c r="AA113" s="101"/>
      <c r="AB113" s="101"/>
      <c r="AC113" s="101"/>
      <c r="AD113" s="101"/>
      <c r="AE113" s="101"/>
    </row>
    <row r="114" spans="12:31" s="35" customFormat="1" ht="15" hidden="1" customHeight="1" x14ac:dyDescent="0.2">
      <c r="L114" s="34"/>
      <c r="R114" s="46"/>
      <c r="S114" s="41"/>
      <c r="T114" s="101"/>
      <c r="U114" s="101"/>
      <c r="V114" s="101"/>
      <c r="W114" s="101"/>
      <c r="X114" s="101"/>
      <c r="Y114" s="101"/>
      <c r="Z114" s="101"/>
      <c r="AA114" s="101"/>
      <c r="AB114" s="101"/>
      <c r="AC114" s="101"/>
      <c r="AD114" s="101"/>
      <c r="AE114" s="101"/>
    </row>
    <row r="115" spans="12:31" s="35" customFormat="1" ht="15" hidden="1" customHeight="1" x14ac:dyDescent="0.2">
      <c r="L115" s="34"/>
      <c r="R115" s="46"/>
      <c r="S115" s="41"/>
      <c r="T115" s="101"/>
      <c r="U115" s="101"/>
      <c r="V115" s="101"/>
      <c r="W115" s="101"/>
      <c r="X115" s="101"/>
      <c r="Y115" s="101"/>
      <c r="Z115" s="101"/>
      <c r="AA115" s="101"/>
      <c r="AB115" s="101"/>
      <c r="AC115" s="101"/>
      <c r="AD115" s="101"/>
      <c r="AE115" s="101"/>
    </row>
    <row r="116" spans="12:31" s="35" customFormat="1" ht="14.25" hidden="1" customHeight="1" x14ac:dyDescent="0.2"/>
    <row r="117" spans="12:31" s="35" customFormat="1" ht="14.25" hidden="1" customHeight="1" x14ac:dyDescent="0.2">
      <c r="R117" s="48"/>
      <c r="S117" s="49"/>
    </row>
    <row r="118" spans="12:31" s="35" customFormat="1" ht="14.25" hidden="1" customHeight="1" x14ac:dyDescent="0.2"/>
    <row r="119" spans="12:31" s="35" customFormat="1" ht="14.25" hidden="1" customHeight="1" x14ac:dyDescent="0.2"/>
    <row r="120" spans="12:31" s="35" customFormat="1" ht="15" hidden="1" customHeight="1" x14ac:dyDescent="0.2">
      <c r="T120" s="45"/>
    </row>
    <row r="121" spans="12:31" s="35" customFormat="1" ht="15" hidden="1" customHeight="1" x14ac:dyDescent="0.2">
      <c r="T121" s="45"/>
    </row>
    <row r="122" spans="12:31" s="35" customFormat="1" ht="15" hidden="1" customHeight="1" x14ac:dyDescent="0.2">
      <c r="T122" s="45"/>
    </row>
    <row r="123" spans="12:31" s="35" customFormat="1" ht="15" hidden="1" customHeight="1" x14ac:dyDescent="0.2">
      <c r="T123" s="45"/>
    </row>
    <row r="124" spans="12:31" s="35" customFormat="1" ht="15" hidden="1" customHeight="1" x14ac:dyDescent="0.2">
      <c r="T124" s="45"/>
    </row>
    <row r="125" spans="12:31" s="35" customFormat="1" ht="15" hidden="1" customHeight="1" x14ac:dyDescent="0.2">
      <c r="T125" s="45"/>
    </row>
    <row r="126" spans="12:31" s="35" customFormat="1" ht="15" hidden="1" customHeight="1" x14ac:dyDescent="0.2">
      <c r="T126" s="45"/>
    </row>
    <row r="127" spans="12:31" s="35" customFormat="1" ht="15" hidden="1" customHeight="1" x14ac:dyDescent="0.2">
      <c r="T127" s="45"/>
    </row>
    <row r="128" spans="12:31" s="35" customFormat="1" ht="15" hidden="1" customHeight="1" x14ac:dyDescent="0.2">
      <c r="T128" s="45"/>
    </row>
    <row r="129" spans="18:31" s="35" customFormat="1" ht="15" hidden="1" customHeight="1" x14ac:dyDescent="0.2">
      <c r="T129" s="45"/>
    </row>
    <row r="130" spans="18:31" s="35" customFormat="1" ht="15" hidden="1" customHeight="1" x14ac:dyDescent="0.2">
      <c r="T130" s="45"/>
    </row>
    <row r="131" spans="18:31" s="35" customFormat="1" ht="15" hidden="1" customHeight="1" x14ac:dyDescent="0.2">
      <c r="T131" s="45"/>
    </row>
    <row r="132" spans="18:31" s="35" customFormat="1" ht="14.25" hidden="1" customHeight="1" x14ac:dyDescent="0.2"/>
    <row r="133" spans="18:31" s="35" customFormat="1" ht="14.25" hidden="1" customHeight="1" x14ac:dyDescent="0.2"/>
    <row r="134" spans="18:31" s="35" customFormat="1" ht="14.25" hidden="1" customHeight="1" x14ac:dyDescent="0.2"/>
    <row r="135" spans="18:31" s="35" customFormat="1" ht="14.25" hidden="1" customHeight="1" x14ac:dyDescent="0.2"/>
    <row r="136" spans="18:31" s="35" customFormat="1" ht="14.25" hidden="1" customHeight="1" x14ac:dyDescent="0.2"/>
    <row r="137" spans="18:31" s="35" customFormat="1" ht="14.25" hidden="1" customHeight="1" x14ac:dyDescent="0.2"/>
    <row r="138" spans="18:31" s="35" customFormat="1" ht="14.25" hidden="1" customHeight="1" x14ac:dyDescent="0.2"/>
    <row r="139" spans="18:31" s="35" customFormat="1" ht="15" hidden="1" customHeight="1" x14ac:dyDescent="0.2">
      <c r="R139" s="45"/>
      <c r="S139" s="45"/>
      <c r="T139" s="45"/>
      <c r="U139" s="45"/>
      <c r="V139" s="45"/>
      <c r="W139" s="45"/>
      <c r="X139" s="45"/>
      <c r="Y139" s="45"/>
      <c r="Z139" s="45"/>
      <c r="AA139" s="45"/>
      <c r="AB139" s="45"/>
      <c r="AC139" s="45"/>
      <c r="AD139" s="45"/>
      <c r="AE139" s="45"/>
    </row>
    <row r="140" spans="18:31" s="35" customFormat="1" ht="15" hidden="1" customHeight="1" x14ac:dyDescent="0.2">
      <c r="R140" s="46"/>
      <c r="S140" s="41"/>
      <c r="T140" s="101"/>
      <c r="U140" s="101"/>
      <c r="V140" s="101"/>
      <c r="W140" s="101"/>
      <c r="X140" s="101"/>
      <c r="Y140" s="101"/>
      <c r="Z140" s="101"/>
      <c r="AA140" s="101"/>
      <c r="AB140" s="101"/>
      <c r="AC140" s="101"/>
      <c r="AD140" s="101"/>
      <c r="AE140" s="101"/>
    </row>
    <row r="141" spans="18:31" s="35" customFormat="1" ht="15" hidden="1" customHeight="1" x14ac:dyDescent="0.2">
      <c r="R141" s="46"/>
      <c r="S141" s="41"/>
      <c r="T141" s="101"/>
      <c r="U141" s="101"/>
      <c r="V141" s="101"/>
      <c r="W141" s="101"/>
      <c r="X141" s="101"/>
      <c r="Y141" s="101"/>
      <c r="Z141" s="101"/>
      <c r="AA141" s="101"/>
      <c r="AB141" s="101"/>
      <c r="AC141" s="101"/>
      <c r="AD141" s="101"/>
      <c r="AE141" s="101"/>
    </row>
    <row r="142" spans="18:31" s="35" customFormat="1" ht="15" hidden="1" customHeight="1" x14ac:dyDescent="0.2">
      <c r="R142" s="46"/>
      <c r="S142" s="41"/>
      <c r="T142" s="101"/>
      <c r="U142" s="101"/>
      <c r="V142" s="101"/>
      <c r="W142" s="101"/>
      <c r="X142" s="101"/>
      <c r="Y142" s="101"/>
      <c r="Z142" s="101"/>
      <c r="AA142" s="101"/>
      <c r="AB142" s="101"/>
      <c r="AC142" s="101"/>
      <c r="AD142" s="101"/>
      <c r="AE142" s="101"/>
    </row>
    <row r="143" spans="18:31" s="35" customFormat="1" ht="15" hidden="1" customHeight="1" x14ac:dyDescent="0.2">
      <c r="R143" s="46"/>
      <c r="S143" s="41"/>
      <c r="T143" s="101"/>
      <c r="U143" s="101"/>
      <c r="V143" s="101"/>
      <c r="W143" s="101"/>
      <c r="X143" s="101"/>
      <c r="Y143" s="101"/>
      <c r="Z143" s="101"/>
      <c r="AA143" s="101"/>
      <c r="AB143" s="101"/>
      <c r="AC143" s="101"/>
      <c r="AD143" s="101"/>
      <c r="AE143" s="101"/>
    </row>
    <row r="144" spans="18:31" s="35" customFormat="1" ht="15" hidden="1" customHeight="1" x14ac:dyDescent="0.2">
      <c r="R144" s="46"/>
      <c r="S144" s="41"/>
      <c r="T144" s="101"/>
      <c r="U144" s="101"/>
      <c r="V144" s="101"/>
      <c r="W144" s="101"/>
      <c r="X144" s="101"/>
      <c r="Y144" s="101"/>
      <c r="Z144" s="101"/>
      <c r="AA144" s="101"/>
      <c r="AB144" s="101"/>
      <c r="AC144" s="101"/>
      <c r="AD144" s="101"/>
      <c r="AE144" s="101"/>
    </row>
    <row r="145" spans="18:31" s="35" customFormat="1" ht="15" hidden="1" customHeight="1" x14ac:dyDescent="0.2">
      <c r="R145" s="46"/>
      <c r="S145" s="41"/>
      <c r="T145" s="101"/>
      <c r="U145" s="101"/>
      <c r="V145" s="101"/>
      <c r="W145" s="101"/>
      <c r="X145" s="101"/>
      <c r="Y145" s="101"/>
      <c r="Z145" s="101"/>
      <c r="AA145" s="101"/>
      <c r="AB145" s="101"/>
      <c r="AC145" s="101"/>
      <c r="AD145" s="101"/>
      <c r="AE145" s="101"/>
    </row>
    <row r="146" spans="18:31" s="35" customFormat="1" ht="15" hidden="1" customHeight="1" x14ac:dyDescent="0.2">
      <c r="R146" s="46"/>
      <c r="S146" s="41"/>
      <c r="T146" s="101"/>
      <c r="U146" s="101"/>
      <c r="V146" s="101"/>
      <c r="W146" s="101"/>
      <c r="X146" s="101"/>
      <c r="Y146" s="101"/>
      <c r="Z146" s="101"/>
      <c r="AA146" s="101"/>
      <c r="AB146" s="101"/>
      <c r="AC146" s="101"/>
      <c r="AD146" s="101"/>
      <c r="AE146" s="101"/>
    </row>
    <row r="147" spans="18:31" s="35" customFormat="1" ht="15" hidden="1" customHeight="1" x14ac:dyDescent="0.2">
      <c r="R147" s="46"/>
      <c r="S147" s="41"/>
      <c r="T147" s="101"/>
      <c r="U147" s="101"/>
      <c r="V147" s="101"/>
      <c r="W147" s="101"/>
      <c r="X147" s="101"/>
      <c r="Y147" s="101"/>
      <c r="Z147" s="101"/>
      <c r="AA147" s="101"/>
      <c r="AB147" s="101"/>
      <c r="AC147" s="101"/>
      <c r="AD147" s="101"/>
      <c r="AE147" s="101"/>
    </row>
    <row r="148" spans="18:31" s="35" customFormat="1" ht="15" hidden="1" customHeight="1" x14ac:dyDescent="0.2">
      <c r="R148" s="46"/>
      <c r="S148" s="41"/>
      <c r="T148" s="101"/>
      <c r="U148" s="101"/>
      <c r="V148" s="101"/>
      <c r="W148" s="101"/>
      <c r="X148" s="101"/>
      <c r="Y148" s="101"/>
      <c r="Z148" s="101"/>
      <c r="AA148" s="101"/>
      <c r="AB148" s="101"/>
      <c r="AC148" s="101"/>
      <c r="AD148" s="101"/>
      <c r="AE148" s="101"/>
    </row>
    <row r="149" spans="18:31" s="35" customFormat="1" ht="15" hidden="1" customHeight="1" x14ac:dyDescent="0.2">
      <c r="R149" s="46"/>
      <c r="S149" s="41"/>
      <c r="T149" s="101"/>
      <c r="U149" s="101"/>
      <c r="V149" s="101"/>
      <c r="W149" s="101"/>
      <c r="X149" s="101"/>
      <c r="Y149" s="101"/>
      <c r="Z149" s="101"/>
      <c r="AA149" s="101"/>
      <c r="AB149" s="101"/>
      <c r="AC149" s="101"/>
      <c r="AD149" s="101"/>
      <c r="AE149" s="101"/>
    </row>
    <row r="150" spans="18:31" s="35" customFormat="1" ht="15" hidden="1" customHeight="1" x14ac:dyDescent="0.2">
      <c r="R150" s="46"/>
      <c r="S150" s="41"/>
      <c r="T150" s="101"/>
      <c r="U150" s="101"/>
      <c r="V150" s="101"/>
      <c r="W150" s="101"/>
      <c r="X150" s="101"/>
      <c r="Y150" s="101"/>
      <c r="Z150" s="101"/>
      <c r="AA150" s="101"/>
      <c r="AB150" s="101"/>
      <c r="AC150" s="101"/>
      <c r="AD150" s="101"/>
      <c r="AE150" s="101"/>
    </row>
    <row r="151" spans="18:31" s="35" customFormat="1" ht="15" hidden="1" customHeight="1" x14ac:dyDescent="0.2">
      <c r="R151" s="46"/>
      <c r="S151" s="41"/>
      <c r="T151" s="101"/>
      <c r="U151" s="101"/>
      <c r="V151" s="101"/>
      <c r="W151" s="101"/>
      <c r="X151" s="101"/>
      <c r="Y151" s="101"/>
      <c r="Z151" s="101"/>
      <c r="AA151" s="101"/>
      <c r="AB151" s="101"/>
      <c r="AC151" s="101"/>
      <c r="AD151" s="101"/>
      <c r="AE151" s="101"/>
    </row>
    <row r="152" spans="18:31" s="35" customFormat="1" ht="15" hidden="1" customHeight="1" x14ac:dyDescent="0.2">
      <c r="R152" s="46"/>
      <c r="S152" s="41"/>
      <c r="T152" s="101"/>
      <c r="U152" s="101"/>
      <c r="V152" s="101"/>
      <c r="W152" s="101"/>
      <c r="X152" s="101"/>
      <c r="Y152" s="101"/>
      <c r="Z152" s="101"/>
      <c r="AA152" s="101"/>
      <c r="AB152" s="101"/>
      <c r="AC152" s="101"/>
      <c r="AD152" s="101"/>
      <c r="AE152" s="101"/>
    </row>
    <row r="153" spans="18:31" s="35" customFormat="1" ht="15" hidden="1" customHeight="1" x14ac:dyDescent="0.2">
      <c r="R153" s="46"/>
      <c r="S153" s="41"/>
      <c r="T153" s="101"/>
      <c r="U153" s="101"/>
      <c r="V153" s="101"/>
      <c r="W153" s="101"/>
      <c r="X153" s="101"/>
      <c r="Y153" s="101"/>
      <c r="Z153" s="101"/>
      <c r="AA153" s="101"/>
      <c r="AB153" s="101"/>
      <c r="AC153" s="101"/>
      <c r="AD153" s="101"/>
      <c r="AE153" s="101"/>
    </row>
    <row r="154" spans="18:31" s="35" customFormat="1" ht="15" hidden="1" customHeight="1" x14ac:dyDescent="0.2">
      <c r="R154" s="46"/>
      <c r="S154" s="41"/>
      <c r="T154" s="101"/>
      <c r="U154" s="101"/>
      <c r="V154" s="101"/>
      <c r="W154" s="101"/>
      <c r="X154" s="101"/>
      <c r="Y154" s="101"/>
      <c r="Z154" s="101"/>
      <c r="AA154" s="101"/>
      <c r="AB154" s="101"/>
      <c r="AC154" s="101"/>
      <c r="AD154" s="101"/>
      <c r="AE154" s="101"/>
    </row>
    <row r="155" spans="18:31" s="35" customFormat="1" ht="15" hidden="1" customHeight="1" x14ac:dyDescent="0.2">
      <c r="R155" s="46"/>
      <c r="S155" s="41"/>
      <c r="T155" s="101"/>
      <c r="U155" s="101"/>
      <c r="V155" s="101"/>
      <c r="W155" s="101"/>
      <c r="X155" s="101"/>
      <c r="Y155" s="101"/>
      <c r="Z155" s="101"/>
      <c r="AA155" s="101"/>
      <c r="AB155" s="101"/>
      <c r="AC155" s="101"/>
      <c r="AD155" s="101"/>
      <c r="AE155" s="101"/>
    </row>
    <row r="156" spans="18:31" s="35" customFormat="1" ht="15" hidden="1" customHeight="1" x14ac:dyDescent="0.2">
      <c r="R156" s="46"/>
      <c r="S156" s="41"/>
      <c r="T156" s="101"/>
      <c r="U156" s="101"/>
      <c r="V156" s="101"/>
      <c r="W156" s="101"/>
      <c r="X156" s="101"/>
      <c r="Y156" s="101"/>
      <c r="Z156" s="101"/>
      <c r="AA156" s="101"/>
      <c r="AB156" s="101"/>
      <c r="AC156" s="101"/>
      <c r="AD156" s="101"/>
      <c r="AE156" s="101"/>
    </row>
    <row r="157" spans="18:31" s="35" customFormat="1" ht="15" hidden="1" customHeight="1" x14ac:dyDescent="0.2">
      <c r="R157" s="46"/>
      <c r="S157" s="41"/>
      <c r="T157" s="101"/>
      <c r="U157" s="101"/>
      <c r="V157" s="101"/>
      <c r="W157" s="101"/>
      <c r="X157" s="101"/>
      <c r="Y157" s="101"/>
      <c r="Z157" s="101"/>
      <c r="AA157" s="101"/>
      <c r="AB157" s="101"/>
      <c r="AC157" s="101"/>
      <c r="AD157" s="101"/>
      <c r="AE157" s="101"/>
    </row>
    <row r="158" spans="18:31" s="35" customFormat="1" ht="15" hidden="1" customHeight="1" x14ac:dyDescent="0.2">
      <c r="R158" s="46"/>
      <c r="S158" s="41"/>
      <c r="T158" s="101"/>
      <c r="U158" s="101"/>
      <c r="V158" s="101"/>
      <c r="W158" s="101"/>
      <c r="X158" s="101"/>
      <c r="Y158" s="101"/>
      <c r="Z158" s="101"/>
      <c r="AA158" s="101"/>
      <c r="AB158" s="101"/>
      <c r="AC158" s="101"/>
      <c r="AD158" s="101"/>
      <c r="AE158" s="101"/>
    </row>
    <row r="159" spans="18:31" s="35" customFormat="1" ht="15" hidden="1" customHeight="1" x14ac:dyDescent="0.2">
      <c r="R159" s="46"/>
      <c r="S159" s="41"/>
      <c r="T159" s="101"/>
      <c r="U159" s="101"/>
      <c r="V159" s="101"/>
      <c r="W159" s="101"/>
      <c r="X159" s="101"/>
      <c r="Y159" s="101"/>
      <c r="Z159" s="101"/>
      <c r="AA159" s="101"/>
      <c r="AB159" s="101"/>
      <c r="AC159" s="101"/>
      <c r="AD159" s="101"/>
      <c r="AE159" s="101"/>
    </row>
    <row r="160" spans="18:31" s="35" customFormat="1" ht="15" hidden="1" customHeight="1" x14ac:dyDescent="0.2">
      <c r="R160" s="46"/>
      <c r="S160" s="41"/>
      <c r="T160" s="101"/>
      <c r="U160" s="101"/>
      <c r="V160" s="101"/>
      <c r="W160" s="101"/>
      <c r="X160" s="101"/>
      <c r="Y160" s="101"/>
      <c r="Z160" s="101"/>
      <c r="AA160" s="101"/>
      <c r="AB160" s="101"/>
      <c r="AC160" s="101"/>
      <c r="AD160" s="101"/>
      <c r="AE160" s="101"/>
    </row>
    <row r="161" spans="18:31" s="35" customFormat="1" ht="15" hidden="1" customHeight="1" x14ac:dyDescent="0.2">
      <c r="R161" s="46"/>
      <c r="S161" s="41"/>
      <c r="T161" s="101"/>
      <c r="U161" s="101"/>
      <c r="V161" s="101"/>
      <c r="W161" s="101"/>
      <c r="X161" s="101"/>
      <c r="Y161" s="101"/>
      <c r="Z161" s="101"/>
      <c r="AA161" s="101"/>
      <c r="AB161" s="101"/>
      <c r="AC161" s="101"/>
      <c r="AD161" s="101"/>
      <c r="AE161" s="101"/>
    </row>
    <row r="162" spans="18:31" s="35" customFormat="1" ht="15" hidden="1" customHeight="1" x14ac:dyDescent="0.2">
      <c r="R162" s="46"/>
      <c r="S162" s="41"/>
      <c r="T162" s="101"/>
      <c r="U162" s="101"/>
      <c r="V162" s="101"/>
      <c r="W162" s="101"/>
      <c r="X162" s="101"/>
      <c r="Y162" s="101"/>
      <c r="Z162" s="101"/>
      <c r="AA162" s="101"/>
      <c r="AB162" s="101"/>
      <c r="AC162" s="101"/>
      <c r="AD162" s="101"/>
      <c r="AE162" s="101"/>
    </row>
    <row r="163" spans="18:31" s="35" customFormat="1" ht="15" hidden="1" customHeight="1" x14ac:dyDescent="0.2">
      <c r="R163" s="46"/>
      <c r="S163" s="41"/>
      <c r="T163" s="101"/>
      <c r="U163" s="101"/>
      <c r="V163" s="101"/>
      <c r="W163" s="101"/>
      <c r="X163" s="101"/>
      <c r="Y163" s="101"/>
      <c r="Z163" s="101"/>
      <c r="AA163" s="101"/>
      <c r="AB163" s="101"/>
      <c r="AC163" s="101"/>
      <c r="AD163" s="101"/>
      <c r="AE163" s="101"/>
    </row>
    <row r="164" spans="18:31" s="35" customFormat="1" ht="15" hidden="1" customHeight="1" x14ac:dyDescent="0.2">
      <c r="R164" s="46"/>
      <c r="S164" s="41"/>
      <c r="T164" s="101"/>
      <c r="U164" s="101"/>
      <c r="V164" s="101"/>
      <c r="W164" s="101"/>
      <c r="X164" s="101"/>
      <c r="Y164" s="101"/>
      <c r="Z164" s="101"/>
      <c r="AA164" s="101"/>
      <c r="AB164" s="101"/>
      <c r="AC164" s="101"/>
      <c r="AD164" s="101"/>
      <c r="AE164" s="101"/>
    </row>
    <row r="165" spans="18:31" s="35" customFormat="1" ht="15" hidden="1" customHeight="1" x14ac:dyDescent="0.2">
      <c r="R165" s="46"/>
      <c r="S165" s="41"/>
      <c r="T165" s="101"/>
      <c r="U165" s="101"/>
      <c r="V165" s="101"/>
      <c r="W165" s="101"/>
      <c r="X165" s="101"/>
      <c r="Y165" s="101"/>
      <c r="Z165" s="101"/>
      <c r="AA165" s="101"/>
      <c r="AB165" s="101"/>
      <c r="AC165" s="101"/>
      <c r="AD165" s="101"/>
      <c r="AE165" s="101"/>
    </row>
    <row r="166" spans="18:31" s="35" customFormat="1" ht="15" hidden="1" customHeight="1" x14ac:dyDescent="0.2">
      <c r="R166" s="46"/>
      <c r="S166" s="41"/>
      <c r="T166" s="101"/>
      <c r="U166" s="101"/>
      <c r="V166" s="101"/>
      <c r="W166" s="101"/>
      <c r="X166" s="101"/>
      <c r="Y166" s="101"/>
      <c r="Z166" s="101"/>
      <c r="AA166" s="101"/>
      <c r="AB166" s="101"/>
      <c r="AC166" s="101"/>
      <c r="AD166" s="101"/>
      <c r="AE166" s="101"/>
    </row>
    <row r="167" spans="18:31" s="35" customFormat="1" ht="15" hidden="1" customHeight="1" x14ac:dyDescent="0.2">
      <c r="R167" s="46"/>
      <c r="S167" s="41"/>
      <c r="T167" s="101"/>
      <c r="U167" s="101"/>
      <c r="V167" s="101"/>
      <c r="W167" s="101"/>
      <c r="X167" s="101"/>
      <c r="Y167" s="101"/>
      <c r="Z167" s="101"/>
      <c r="AA167" s="101"/>
      <c r="AB167" s="101"/>
      <c r="AC167" s="101"/>
      <c r="AD167" s="101"/>
      <c r="AE167" s="101"/>
    </row>
    <row r="168" spans="18:31" s="35" customFormat="1" ht="15" hidden="1" customHeight="1" x14ac:dyDescent="0.2">
      <c r="R168" s="46"/>
      <c r="S168" s="41"/>
      <c r="T168" s="101"/>
      <c r="U168" s="101"/>
      <c r="V168" s="101"/>
      <c r="W168" s="101"/>
      <c r="X168" s="101"/>
      <c r="Y168" s="101"/>
      <c r="Z168" s="101"/>
      <c r="AA168" s="101"/>
      <c r="AB168" s="101"/>
      <c r="AC168" s="101"/>
      <c r="AD168" s="101"/>
      <c r="AE168" s="101"/>
    </row>
    <row r="169" spans="18:31" s="35" customFormat="1" ht="15" hidden="1" customHeight="1" x14ac:dyDescent="0.2">
      <c r="R169" s="46"/>
      <c r="S169" s="41"/>
      <c r="T169" s="101"/>
      <c r="U169" s="101"/>
      <c r="V169" s="101"/>
      <c r="W169" s="101"/>
      <c r="X169" s="101"/>
      <c r="Y169" s="101"/>
      <c r="Z169" s="101"/>
      <c r="AA169" s="101"/>
      <c r="AB169" s="101"/>
      <c r="AC169" s="101"/>
      <c r="AD169" s="101"/>
      <c r="AE169" s="101"/>
    </row>
    <row r="170" spans="18:31" s="35" customFormat="1" ht="15" hidden="1" customHeight="1" x14ac:dyDescent="0.2">
      <c r="R170" s="46"/>
      <c r="S170" s="41"/>
      <c r="T170" s="101"/>
      <c r="U170" s="101"/>
      <c r="V170" s="101"/>
      <c r="W170" s="101"/>
      <c r="X170" s="101"/>
      <c r="Y170" s="101"/>
      <c r="Z170" s="101"/>
      <c r="AA170" s="101"/>
      <c r="AB170" s="101"/>
      <c r="AC170" s="101"/>
      <c r="AD170" s="101"/>
      <c r="AE170" s="101"/>
    </row>
    <row r="171" spans="18:31" s="35" customFormat="1" ht="15" hidden="1" customHeight="1" x14ac:dyDescent="0.2">
      <c r="R171" s="46"/>
      <c r="S171" s="41"/>
      <c r="T171" s="101"/>
      <c r="U171" s="101"/>
      <c r="V171" s="101"/>
      <c r="W171" s="101"/>
      <c r="X171" s="101"/>
      <c r="Y171" s="101"/>
      <c r="Z171" s="101"/>
      <c r="AA171" s="101"/>
      <c r="AB171" s="101"/>
      <c r="AC171" s="101"/>
      <c r="AD171" s="101"/>
      <c r="AE171" s="101"/>
    </row>
    <row r="172" spans="18:31" s="35" customFormat="1" ht="15" hidden="1" customHeight="1" x14ac:dyDescent="0.2">
      <c r="R172" s="46"/>
      <c r="S172" s="41"/>
      <c r="T172" s="101"/>
      <c r="U172" s="101"/>
      <c r="V172" s="101"/>
      <c r="W172" s="101"/>
      <c r="X172" s="101"/>
      <c r="Y172" s="101"/>
      <c r="Z172" s="101"/>
      <c r="AA172" s="101"/>
      <c r="AB172" s="101"/>
      <c r="AC172" s="101"/>
      <c r="AD172" s="101"/>
      <c r="AE172" s="101"/>
    </row>
    <row r="173" spans="18:31" s="35" customFormat="1" ht="15" hidden="1" customHeight="1" x14ac:dyDescent="0.2">
      <c r="R173" s="46"/>
      <c r="S173" s="41"/>
      <c r="T173" s="101"/>
      <c r="U173" s="101"/>
      <c r="V173" s="101"/>
      <c r="W173" s="101"/>
      <c r="X173" s="101"/>
      <c r="Y173" s="101"/>
      <c r="Z173" s="101"/>
      <c r="AA173" s="101"/>
      <c r="AB173" s="101"/>
      <c r="AC173" s="101"/>
      <c r="AD173" s="101"/>
      <c r="AE173" s="101"/>
    </row>
    <row r="174" spans="18:31" s="35" customFormat="1" ht="15" hidden="1" customHeight="1" x14ac:dyDescent="0.2">
      <c r="R174" s="46"/>
      <c r="S174" s="41"/>
      <c r="T174" s="101"/>
      <c r="U174" s="101"/>
      <c r="V174" s="101"/>
      <c r="W174" s="101"/>
      <c r="X174" s="101"/>
      <c r="Y174" s="101"/>
      <c r="Z174" s="101"/>
      <c r="AA174" s="101"/>
      <c r="AB174" s="101"/>
      <c r="AC174" s="101"/>
      <c r="AD174" s="101"/>
      <c r="AE174" s="101"/>
    </row>
    <row r="175" spans="18:31" s="35" customFormat="1" ht="15" hidden="1" customHeight="1" x14ac:dyDescent="0.2">
      <c r="R175" s="46"/>
      <c r="S175" s="41"/>
      <c r="T175" s="101"/>
      <c r="U175" s="101"/>
      <c r="V175" s="101"/>
      <c r="W175" s="101"/>
      <c r="X175" s="101"/>
      <c r="Y175" s="101"/>
      <c r="Z175" s="101"/>
      <c r="AA175" s="101"/>
      <c r="AB175" s="101"/>
      <c r="AC175" s="101"/>
      <c r="AD175" s="101"/>
      <c r="AE175" s="101"/>
    </row>
    <row r="176" spans="18:31" s="35" customFormat="1" ht="15" hidden="1" customHeight="1" x14ac:dyDescent="0.2">
      <c r="R176" s="46"/>
      <c r="S176" s="41"/>
      <c r="T176" s="101"/>
      <c r="U176" s="101"/>
      <c r="V176" s="101"/>
      <c r="W176" s="101"/>
      <c r="X176" s="101"/>
      <c r="Y176" s="101"/>
      <c r="Z176" s="101"/>
      <c r="AA176" s="101"/>
      <c r="AB176" s="101"/>
      <c r="AC176" s="101"/>
      <c r="AD176" s="101"/>
      <c r="AE176" s="101"/>
    </row>
    <row r="177" spans="18:31" s="35" customFormat="1" ht="15" hidden="1" customHeight="1" x14ac:dyDescent="0.2">
      <c r="R177" s="46"/>
      <c r="S177" s="41"/>
      <c r="T177" s="101"/>
      <c r="U177" s="101"/>
      <c r="V177" s="101"/>
      <c r="W177" s="101"/>
      <c r="X177" s="101"/>
      <c r="Y177" s="101"/>
      <c r="Z177" s="101"/>
      <c r="AA177" s="101"/>
      <c r="AB177" s="101"/>
      <c r="AC177" s="101"/>
      <c r="AD177" s="101"/>
      <c r="AE177" s="101"/>
    </row>
    <row r="178" spans="18:31" s="35" customFormat="1" ht="15" hidden="1" customHeight="1" x14ac:dyDescent="0.2">
      <c r="R178" s="46"/>
      <c r="S178" s="41"/>
      <c r="T178" s="101"/>
      <c r="U178" s="101"/>
      <c r="V178" s="101"/>
      <c r="W178" s="101"/>
      <c r="X178" s="101"/>
      <c r="Y178" s="101"/>
      <c r="Z178" s="101"/>
      <c r="AA178" s="101"/>
      <c r="AB178" s="101"/>
      <c r="AC178" s="101"/>
      <c r="AD178" s="101"/>
      <c r="AE178" s="101"/>
    </row>
    <row r="179" spans="18:31" s="35" customFormat="1" ht="15" hidden="1" customHeight="1" x14ac:dyDescent="0.2">
      <c r="R179" s="46"/>
      <c r="S179" s="41"/>
      <c r="T179" s="101"/>
      <c r="U179" s="101"/>
      <c r="V179" s="101"/>
      <c r="W179" s="101"/>
      <c r="X179" s="101"/>
      <c r="Y179" s="101"/>
      <c r="Z179" s="101"/>
      <c r="AA179" s="101"/>
      <c r="AB179" s="101"/>
      <c r="AC179" s="101"/>
      <c r="AD179" s="101"/>
      <c r="AE179" s="101"/>
    </row>
    <row r="180" spans="18:31" s="35" customFormat="1" ht="15" hidden="1" customHeight="1" x14ac:dyDescent="0.2">
      <c r="R180" s="46"/>
      <c r="S180" s="41"/>
      <c r="T180" s="101"/>
      <c r="U180" s="101"/>
      <c r="V180" s="101"/>
      <c r="W180" s="101"/>
      <c r="X180" s="101"/>
      <c r="Y180" s="101"/>
      <c r="Z180" s="101"/>
      <c r="AA180" s="101"/>
      <c r="AB180" s="101"/>
      <c r="AC180" s="101"/>
      <c r="AD180" s="101"/>
      <c r="AE180" s="101"/>
    </row>
    <row r="181" spans="18:31" s="35" customFormat="1" ht="15" hidden="1" customHeight="1" x14ac:dyDescent="0.2">
      <c r="R181" s="46"/>
      <c r="S181" s="41"/>
      <c r="T181" s="101"/>
      <c r="U181" s="101"/>
      <c r="V181" s="101"/>
      <c r="W181" s="101"/>
      <c r="X181" s="101"/>
      <c r="Y181" s="101"/>
      <c r="Z181" s="101"/>
      <c r="AA181" s="101"/>
      <c r="AB181" s="101"/>
      <c r="AC181" s="101"/>
      <c r="AD181" s="101"/>
      <c r="AE181" s="101"/>
    </row>
    <row r="182" spans="18:31" s="35" customFormat="1" ht="15" hidden="1" customHeight="1" x14ac:dyDescent="0.2">
      <c r="R182" s="46"/>
      <c r="S182" s="41"/>
      <c r="T182" s="101"/>
      <c r="U182" s="101"/>
      <c r="V182" s="101"/>
      <c r="W182" s="101"/>
      <c r="X182" s="101"/>
      <c r="Y182" s="101"/>
      <c r="Z182" s="101"/>
      <c r="AA182" s="101"/>
      <c r="AB182" s="101"/>
      <c r="AC182" s="101"/>
      <c r="AD182" s="101"/>
      <c r="AE182" s="101"/>
    </row>
    <row r="183" spans="18:31" s="35" customFormat="1" ht="15" hidden="1" customHeight="1" x14ac:dyDescent="0.2">
      <c r="R183" s="46"/>
      <c r="S183" s="41"/>
      <c r="T183" s="101"/>
      <c r="U183" s="101"/>
      <c r="V183" s="101"/>
      <c r="W183" s="101"/>
      <c r="X183" s="101"/>
      <c r="Y183" s="101"/>
      <c r="Z183" s="101"/>
      <c r="AA183" s="101"/>
      <c r="AB183" s="101"/>
      <c r="AC183" s="101"/>
      <c r="AD183" s="101"/>
      <c r="AE183" s="101"/>
    </row>
    <row r="184" spans="18:31" s="35" customFormat="1" ht="15" hidden="1" customHeight="1" x14ac:dyDescent="0.2">
      <c r="R184" s="46"/>
      <c r="S184" s="41"/>
      <c r="T184" s="101"/>
      <c r="U184" s="101"/>
      <c r="V184" s="101"/>
      <c r="W184" s="101"/>
      <c r="X184" s="101"/>
      <c r="Y184" s="101"/>
      <c r="Z184" s="101"/>
      <c r="AA184" s="101"/>
      <c r="AB184" s="101"/>
      <c r="AC184" s="101"/>
      <c r="AD184" s="101"/>
      <c r="AE184" s="101"/>
    </row>
    <row r="185" spans="18:31" s="35" customFormat="1" ht="15" hidden="1" customHeight="1" x14ac:dyDescent="0.2">
      <c r="R185" s="46"/>
      <c r="S185" s="41"/>
      <c r="T185" s="101"/>
      <c r="U185" s="101"/>
      <c r="V185" s="101"/>
      <c r="W185" s="101"/>
      <c r="X185" s="101"/>
      <c r="Y185" s="101"/>
      <c r="Z185" s="101"/>
      <c r="AA185" s="101"/>
      <c r="AB185" s="101"/>
      <c r="AC185" s="101"/>
      <c r="AD185" s="101"/>
      <c r="AE185" s="101"/>
    </row>
    <row r="186" spans="18:31" s="35" customFormat="1" ht="15" hidden="1" customHeight="1" x14ac:dyDescent="0.2">
      <c r="R186" s="46"/>
      <c r="S186" s="41"/>
      <c r="T186" s="101"/>
      <c r="U186" s="101"/>
      <c r="V186" s="101"/>
      <c r="W186" s="101"/>
      <c r="X186" s="101"/>
      <c r="Y186" s="101"/>
      <c r="Z186" s="101"/>
      <c r="AA186" s="101"/>
      <c r="AB186" s="101"/>
      <c r="AC186" s="101"/>
      <c r="AD186" s="101"/>
      <c r="AE186" s="101"/>
    </row>
    <row r="187" spans="18:31" s="35" customFormat="1" ht="15" hidden="1" customHeight="1" x14ac:dyDescent="0.2">
      <c r="R187" s="46"/>
      <c r="S187" s="41"/>
      <c r="T187" s="101"/>
      <c r="U187" s="101"/>
      <c r="V187" s="101"/>
      <c r="W187" s="101"/>
      <c r="X187" s="101"/>
      <c r="Y187" s="101"/>
      <c r="Z187" s="101"/>
      <c r="AA187" s="101"/>
      <c r="AB187" s="101"/>
      <c r="AC187" s="101"/>
      <c r="AD187" s="101"/>
      <c r="AE187" s="101"/>
    </row>
    <row r="188" spans="18:31" s="35" customFormat="1" ht="15" hidden="1" customHeight="1" x14ac:dyDescent="0.2">
      <c r="R188" s="46"/>
      <c r="S188" s="41"/>
      <c r="T188" s="101"/>
      <c r="U188" s="101"/>
      <c r="V188" s="101"/>
      <c r="W188" s="101"/>
      <c r="X188" s="101"/>
      <c r="Y188" s="101"/>
      <c r="Z188" s="101"/>
      <c r="AA188" s="101"/>
      <c r="AB188" s="101"/>
      <c r="AC188" s="101"/>
      <c r="AD188" s="101"/>
      <c r="AE188" s="101"/>
    </row>
    <row r="189" spans="18:31" s="35" customFormat="1" ht="14.25" hidden="1" customHeight="1" x14ac:dyDescent="0.2"/>
    <row r="190" spans="18:31" s="35" customFormat="1" ht="14.25" hidden="1" customHeight="1" x14ac:dyDescent="0.2"/>
    <row r="191" spans="18:31" s="35" customFormat="1" ht="14.25" hidden="1" customHeight="1" x14ac:dyDescent="0.2"/>
    <row r="192" spans="18:31" s="35" customFormat="1" ht="14.25" hidden="1" customHeight="1" x14ac:dyDescent="0.2"/>
    <row r="193" spans="18:31" s="35" customFormat="1" ht="14.25" hidden="1" customHeight="1" x14ac:dyDescent="0.2"/>
    <row r="194" spans="18:31" s="35" customFormat="1" ht="14.25" hidden="1" customHeight="1" x14ac:dyDescent="0.2"/>
    <row r="195" spans="18:31" s="35" customFormat="1" ht="14.25" hidden="1" customHeight="1" x14ac:dyDescent="0.2"/>
    <row r="196" spans="18:31" s="35" customFormat="1" ht="14.25" hidden="1" customHeight="1" x14ac:dyDescent="0.2"/>
    <row r="197" spans="18:31" s="35" customFormat="1" ht="14.25" hidden="1" customHeight="1" x14ac:dyDescent="0.2"/>
    <row r="198" spans="18:31" s="35" customFormat="1" ht="14.25" hidden="1" customHeight="1" x14ac:dyDescent="0.2"/>
    <row r="199" spans="18:31" s="35" customFormat="1" ht="15" hidden="1" customHeight="1" x14ac:dyDescent="0.2">
      <c r="R199" s="45"/>
      <c r="S199" s="45"/>
      <c r="T199" s="45"/>
      <c r="U199" s="45"/>
      <c r="V199" s="45"/>
      <c r="W199" s="45"/>
      <c r="X199" s="45"/>
      <c r="Y199" s="45"/>
      <c r="Z199" s="45"/>
      <c r="AA199" s="45"/>
      <c r="AB199" s="45"/>
      <c r="AC199" s="45"/>
      <c r="AD199" s="45"/>
      <c r="AE199" s="45"/>
    </row>
    <row r="200" spans="18:31" s="35" customFormat="1" ht="15" hidden="1" customHeight="1" x14ac:dyDescent="0.2">
      <c r="R200" s="46"/>
      <c r="S200" s="41"/>
      <c r="T200" s="101"/>
      <c r="U200" s="101"/>
      <c r="V200" s="101"/>
      <c r="W200" s="101"/>
      <c r="X200" s="101"/>
      <c r="Y200" s="101"/>
      <c r="Z200" s="101"/>
      <c r="AA200" s="101"/>
      <c r="AB200" s="101"/>
      <c r="AC200" s="101"/>
      <c r="AD200" s="101"/>
      <c r="AE200" s="101"/>
    </row>
    <row r="201" spans="18:31" s="35" customFormat="1" ht="15" hidden="1" customHeight="1" x14ac:dyDescent="0.2">
      <c r="R201" s="46"/>
      <c r="S201" s="41"/>
      <c r="T201" s="101"/>
      <c r="U201" s="101"/>
      <c r="V201" s="101"/>
      <c r="W201" s="101"/>
      <c r="X201" s="101"/>
      <c r="Y201" s="101"/>
      <c r="Z201" s="101"/>
      <c r="AA201" s="101"/>
      <c r="AB201" s="101"/>
      <c r="AC201" s="101"/>
      <c r="AD201" s="101"/>
      <c r="AE201" s="101"/>
    </row>
    <row r="202" spans="18:31" s="35" customFormat="1" ht="15" hidden="1" customHeight="1" x14ac:dyDescent="0.2">
      <c r="R202" s="46"/>
      <c r="S202" s="41"/>
      <c r="T202" s="101"/>
      <c r="U202" s="101"/>
      <c r="V202" s="101"/>
      <c r="W202" s="101"/>
      <c r="X202" s="101"/>
      <c r="Y202" s="101"/>
      <c r="Z202" s="101"/>
      <c r="AA202" s="101"/>
      <c r="AB202" s="101"/>
      <c r="AC202" s="101"/>
      <c r="AD202" s="101"/>
      <c r="AE202" s="101"/>
    </row>
    <row r="203" spans="18:31" s="35" customFormat="1" ht="15" hidden="1" customHeight="1" x14ac:dyDescent="0.2">
      <c r="R203" s="46"/>
      <c r="S203" s="41"/>
      <c r="T203" s="101"/>
      <c r="U203" s="101"/>
      <c r="V203" s="101"/>
      <c r="W203" s="101"/>
      <c r="X203" s="101"/>
      <c r="Y203" s="101"/>
      <c r="Z203" s="101"/>
      <c r="AA203" s="101"/>
      <c r="AB203" s="101"/>
      <c r="AC203" s="101"/>
      <c r="AD203" s="101"/>
      <c r="AE203" s="101"/>
    </row>
    <row r="204" spans="18:31" s="35" customFormat="1" ht="15" hidden="1" customHeight="1" x14ac:dyDescent="0.2">
      <c r="R204" s="46"/>
      <c r="S204" s="41"/>
      <c r="T204" s="101"/>
      <c r="U204" s="101"/>
      <c r="V204" s="101"/>
      <c r="W204" s="101"/>
      <c r="X204" s="101"/>
      <c r="Y204" s="101"/>
      <c r="Z204" s="101"/>
      <c r="AA204" s="101"/>
      <c r="AB204" s="101"/>
      <c r="AC204" s="101"/>
      <c r="AD204" s="101"/>
      <c r="AE204" s="101"/>
    </row>
    <row r="205" spans="18:31" s="35" customFormat="1" ht="15" hidden="1" customHeight="1" x14ac:dyDescent="0.2">
      <c r="R205" s="46"/>
      <c r="S205" s="41"/>
      <c r="T205" s="101"/>
      <c r="U205" s="101"/>
      <c r="V205" s="101"/>
      <c r="W205" s="101"/>
      <c r="X205" s="101"/>
      <c r="Y205" s="101"/>
      <c r="Z205" s="101"/>
      <c r="AA205" s="101"/>
      <c r="AB205" s="101"/>
      <c r="AC205" s="101"/>
      <c r="AD205" s="101"/>
      <c r="AE205" s="101"/>
    </row>
    <row r="206" spans="18:31" s="35" customFormat="1" ht="15" hidden="1" customHeight="1" x14ac:dyDescent="0.2">
      <c r="R206" s="46"/>
      <c r="S206" s="41"/>
      <c r="T206" s="101"/>
      <c r="U206" s="101"/>
      <c r="V206" s="101"/>
      <c r="W206" s="101"/>
      <c r="X206" s="101"/>
      <c r="Y206" s="101"/>
      <c r="Z206" s="101"/>
      <c r="AA206" s="101"/>
      <c r="AB206" s="101"/>
      <c r="AC206" s="101"/>
      <c r="AD206" s="101"/>
      <c r="AE206" s="101"/>
    </row>
    <row r="207" spans="18:31" s="35" customFormat="1" ht="15" hidden="1" customHeight="1" x14ac:dyDescent="0.2">
      <c r="R207" s="46"/>
      <c r="S207" s="41"/>
      <c r="T207" s="101"/>
      <c r="U207" s="101"/>
      <c r="V207" s="101"/>
      <c r="W207" s="101"/>
      <c r="X207" s="101"/>
      <c r="Y207" s="101"/>
      <c r="Z207" s="101"/>
      <c r="AA207" s="101"/>
      <c r="AB207" s="101"/>
      <c r="AC207" s="101"/>
      <c r="AD207" s="101"/>
      <c r="AE207" s="101"/>
    </row>
    <row r="208" spans="18:31" s="35" customFormat="1" ht="15" hidden="1" customHeight="1" x14ac:dyDescent="0.2">
      <c r="R208" s="46"/>
      <c r="S208" s="41"/>
      <c r="T208" s="101"/>
      <c r="U208" s="101"/>
      <c r="V208" s="101"/>
      <c r="W208" s="101"/>
      <c r="X208" s="101"/>
      <c r="Y208" s="101"/>
      <c r="Z208" s="101"/>
      <c r="AA208" s="101"/>
      <c r="AB208" s="101"/>
      <c r="AC208" s="101"/>
      <c r="AD208" s="101"/>
      <c r="AE208" s="101"/>
    </row>
    <row r="209" spans="18:31" s="35" customFormat="1" ht="15" hidden="1" customHeight="1" x14ac:dyDescent="0.2">
      <c r="R209" s="46"/>
      <c r="S209" s="41"/>
      <c r="T209" s="101"/>
      <c r="U209" s="101"/>
      <c r="V209" s="101"/>
      <c r="W209" s="101"/>
      <c r="X209" s="101"/>
      <c r="Y209" s="101"/>
      <c r="Z209" s="101"/>
      <c r="AA209" s="101"/>
      <c r="AB209" s="101"/>
      <c r="AC209" s="101"/>
      <c r="AD209" s="101"/>
      <c r="AE209" s="101"/>
    </row>
    <row r="210" spans="18:31" s="35" customFormat="1" ht="15" hidden="1" customHeight="1" x14ac:dyDescent="0.2">
      <c r="R210" s="46"/>
      <c r="S210" s="41"/>
      <c r="T210" s="101"/>
      <c r="U210" s="101"/>
      <c r="V210" s="101"/>
      <c r="W210" s="101"/>
      <c r="X210" s="101"/>
      <c r="Y210" s="101"/>
      <c r="Z210" s="101"/>
      <c r="AA210" s="101"/>
      <c r="AB210" s="101"/>
      <c r="AC210" s="101"/>
      <c r="AD210" s="101"/>
      <c r="AE210" s="101"/>
    </row>
    <row r="211" spans="18:31" s="35" customFormat="1" ht="15" hidden="1" customHeight="1" x14ac:dyDescent="0.2">
      <c r="R211" s="46"/>
      <c r="S211" s="41"/>
      <c r="T211" s="101"/>
      <c r="U211" s="101"/>
      <c r="V211" s="101"/>
      <c r="W211" s="101"/>
      <c r="X211" s="101"/>
      <c r="Y211" s="101"/>
      <c r="Z211" s="101"/>
      <c r="AA211" s="101"/>
      <c r="AB211" s="101"/>
      <c r="AC211" s="101"/>
      <c r="AD211" s="101"/>
      <c r="AE211" s="101"/>
    </row>
    <row r="212" spans="18:31" s="35" customFormat="1" ht="15" hidden="1" customHeight="1" x14ac:dyDescent="0.2">
      <c r="R212" s="46"/>
      <c r="S212" s="41"/>
      <c r="T212" s="101"/>
      <c r="U212" s="101"/>
      <c r="V212" s="101"/>
      <c r="W212" s="101"/>
      <c r="X212" s="101"/>
      <c r="Y212" s="101"/>
      <c r="Z212" s="101"/>
      <c r="AA212" s="101"/>
      <c r="AB212" s="101"/>
      <c r="AC212" s="101"/>
      <c r="AD212" s="101"/>
      <c r="AE212" s="101"/>
    </row>
    <row r="213" spans="18:31" s="35" customFormat="1" ht="15" hidden="1" customHeight="1" x14ac:dyDescent="0.2">
      <c r="R213" s="46"/>
      <c r="S213" s="41"/>
      <c r="T213" s="101"/>
      <c r="U213" s="101"/>
      <c r="V213" s="101"/>
      <c r="W213" s="101"/>
      <c r="X213" s="101"/>
      <c r="Y213" s="101"/>
      <c r="Z213" s="101"/>
      <c r="AA213" s="101"/>
      <c r="AB213" s="101"/>
      <c r="AC213" s="101"/>
      <c r="AD213" s="101"/>
      <c r="AE213" s="101"/>
    </row>
    <row r="214" spans="18:31" s="35" customFormat="1" ht="15" hidden="1" customHeight="1" x14ac:dyDescent="0.2">
      <c r="R214" s="46"/>
      <c r="S214" s="41"/>
      <c r="T214" s="101"/>
      <c r="U214" s="101"/>
      <c r="V214" s="101"/>
      <c r="W214" s="101"/>
      <c r="X214" s="101"/>
      <c r="Y214" s="101"/>
      <c r="Z214" s="101"/>
      <c r="AA214" s="101"/>
      <c r="AB214" s="101"/>
      <c r="AC214" s="101"/>
      <c r="AD214" s="101"/>
      <c r="AE214" s="101"/>
    </row>
    <row r="215" spans="18:31" s="35" customFormat="1" ht="15" hidden="1" customHeight="1" x14ac:dyDescent="0.2">
      <c r="R215" s="46"/>
      <c r="S215" s="41"/>
      <c r="T215" s="101"/>
      <c r="U215" s="101"/>
      <c r="V215" s="101"/>
      <c r="W215" s="101"/>
      <c r="X215" s="101"/>
      <c r="Y215" s="101"/>
      <c r="Z215" s="101"/>
      <c r="AA215" s="101"/>
      <c r="AB215" s="101"/>
      <c r="AC215" s="101"/>
      <c r="AD215" s="101"/>
      <c r="AE215" s="101"/>
    </row>
    <row r="216" spans="18:31" s="35" customFormat="1" ht="15" hidden="1" customHeight="1" x14ac:dyDescent="0.2">
      <c r="R216" s="46"/>
      <c r="S216" s="41"/>
      <c r="T216" s="101"/>
      <c r="U216" s="101"/>
      <c r="V216" s="101"/>
      <c r="W216" s="101"/>
      <c r="X216" s="101"/>
      <c r="Y216" s="101"/>
      <c r="Z216" s="101"/>
      <c r="AA216" s="101"/>
      <c r="AB216" s="101"/>
      <c r="AC216" s="101"/>
      <c r="AD216" s="101"/>
      <c r="AE216" s="101"/>
    </row>
    <row r="217" spans="18:31" s="35" customFormat="1" ht="15" hidden="1" customHeight="1" x14ac:dyDescent="0.2">
      <c r="R217" s="46"/>
      <c r="S217" s="41"/>
      <c r="T217" s="101"/>
      <c r="U217" s="101"/>
      <c r="V217" s="101"/>
      <c r="W217" s="101"/>
      <c r="X217" s="101"/>
      <c r="Y217" s="101"/>
      <c r="Z217" s="101"/>
      <c r="AA217" s="101"/>
      <c r="AB217" s="101"/>
      <c r="AC217" s="101"/>
      <c r="AD217" s="101"/>
      <c r="AE217" s="101"/>
    </row>
    <row r="218" spans="18:31" s="35" customFormat="1" ht="15" hidden="1" customHeight="1" x14ac:dyDescent="0.2">
      <c r="R218" s="46"/>
      <c r="S218" s="41"/>
      <c r="T218" s="101"/>
      <c r="U218" s="101"/>
      <c r="V218" s="101"/>
      <c r="W218" s="101"/>
      <c r="X218" s="101"/>
      <c r="Y218" s="101"/>
      <c r="Z218" s="101"/>
      <c r="AA218" s="101"/>
      <c r="AB218" s="101"/>
      <c r="AC218" s="101"/>
      <c r="AD218" s="101"/>
      <c r="AE218" s="101"/>
    </row>
    <row r="219" spans="18:31" s="35" customFormat="1" ht="15" hidden="1" customHeight="1" x14ac:dyDescent="0.2">
      <c r="R219" s="46"/>
      <c r="S219" s="41"/>
      <c r="T219" s="101"/>
      <c r="U219" s="101"/>
      <c r="V219" s="101"/>
      <c r="W219" s="101"/>
      <c r="X219" s="101"/>
      <c r="Y219" s="101"/>
      <c r="Z219" s="101"/>
      <c r="AA219" s="101"/>
      <c r="AB219" s="101"/>
      <c r="AC219" s="101"/>
      <c r="AD219" s="101"/>
      <c r="AE219" s="101"/>
    </row>
    <row r="220" spans="18:31" s="35" customFormat="1" ht="15" hidden="1" customHeight="1" x14ac:dyDescent="0.2">
      <c r="R220" s="46"/>
      <c r="S220" s="41"/>
      <c r="T220" s="101"/>
      <c r="U220" s="101"/>
      <c r="V220" s="101"/>
      <c r="W220" s="101"/>
      <c r="X220" s="101"/>
      <c r="Y220" s="101"/>
      <c r="Z220" s="101"/>
      <c r="AA220" s="101"/>
      <c r="AB220" s="101"/>
      <c r="AC220" s="101"/>
      <c r="AD220" s="101"/>
      <c r="AE220" s="101"/>
    </row>
    <row r="221" spans="18:31" s="35" customFormat="1" ht="15" hidden="1" customHeight="1" x14ac:dyDescent="0.2">
      <c r="R221" s="46"/>
      <c r="S221" s="41"/>
      <c r="T221" s="101"/>
      <c r="U221" s="101"/>
      <c r="V221" s="101"/>
      <c r="W221" s="101"/>
      <c r="X221" s="101"/>
      <c r="Y221" s="101"/>
      <c r="Z221" s="101"/>
      <c r="AA221" s="101"/>
      <c r="AB221" s="101"/>
      <c r="AC221" s="101"/>
      <c r="AD221" s="101"/>
      <c r="AE221" s="101"/>
    </row>
    <row r="222" spans="18:31" s="35" customFormat="1" ht="15" hidden="1" customHeight="1" x14ac:dyDescent="0.2">
      <c r="R222" s="46"/>
      <c r="S222" s="41"/>
      <c r="T222" s="101"/>
      <c r="U222" s="101"/>
      <c r="V222" s="101"/>
      <c r="W222" s="101"/>
      <c r="X222" s="101"/>
      <c r="Y222" s="101"/>
      <c r="Z222" s="101"/>
      <c r="AA222" s="101"/>
      <c r="AB222" s="101"/>
      <c r="AC222" s="101"/>
      <c r="AD222" s="101"/>
      <c r="AE222" s="101"/>
    </row>
    <row r="223" spans="18:31" s="35" customFormat="1" ht="15" hidden="1" customHeight="1" x14ac:dyDescent="0.2">
      <c r="R223" s="46"/>
      <c r="S223" s="41"/>
      <c r="T223" s="101"/>
      <c r="U223" s="101"/>
      <c r="V223" s="101"/>
      <c r="W223" s="101"/>
      <c r="X223" s="101"/>
      <c r="Y223" s="101"/>
      <c r="Z223" s="101"/>
      <c r="AA223" s="101"/>
      <c r="AB223" s="101"/>
      <c r="AC223" s="101"/>
      <c r="AD223" s="101"/>
      <c r="AE223" s="101"/>
    </row>
    <row r="224" spans="18:31" s="35" customFormat="1" ht="15" hidden="1" customHeight="1" x14ac:dyDescent="0.2">
      <c r="R224" s="46"/>
      <c r="S224" s="41"/>
      <c r="T224" s="101"/>
      <c r="U224" s="101"/>
      <c r="V224" s="101"/>
      <c r="W224" s="101"/>
      <c r="X224" s="101"/>
      <c r="Y224" s="101"/>
      <c r="Z224" s="101"/>
      <c r="AA224" s="101"/>
      <c r="AB224" s="101"/>
      <c r="AC224" s="101"/>
      <c r="AD224" s="101"/>
      <c r="AE224" s="101"/>
    </row>
    <row r="225" spans="18:31" s="35" customFormat="1" ht="15" hidden="1" customHeight="1" x14ac:dyDescent="0.2">
      <c r="R225" s="46"/>
      <c r="S225" s="41"/>
      <c r="T225" s="101"/>
      <c r="U225" s="101"/>
      <c r="V225" s="101"/>
      <c r="W225" s="101"/>
      <c r="X225" s="101"/>
      <c r="Y225" s="101"/>
      <c r="Z225" s="101"/>
      <c r="AA225" s="101"/>
      <c r="AB225" s="101"/>
      <c r="AC225" s="101"/>
      <c r="AD225" s="101"/>
      <c r="AE225" s="101"/>
    </row>
    <row r="226" spans="18:31" s="35" customFormat="1" ht="15" hidden="1" customHeight="1" x14ac:dyDescent="0.2">
      <c r="R226" s="46"/>
      <c r="S226" s="41"/>
      <c r="T226" s="101"/>
      <c r="U226" s="101"/>
      <c r="V226" s="101"/>
      <c r="W226" s="101"/>
      <c r="X226" s="101"/>
      <c r="Y226" s="101"/>
      <c r="Z226" s="101"/>
      <c r="AA226" s="101"/>
      <c r="AB226" s="101"/>
      <c r="AC226" s="101"/>
      <c r="AD226" s="101"/>
      <c r="AE226" s="101"/>
    </row>
    <row r="227" spans="18:31" s="35" customFormat="1" ht="15" hidden="1" customHeight="1" x14ac:dyDescent="0.2">
      <c r="R227" s="46"/>
      <c r="S227" s="41"/>
      <c r="T227" s="101"/>
      <c r="U227" s="101"/>
      <c r="V227" s="101"/>
      <c r="W227" s="101"/>
      <c r="X227" s="101"/>
      <c r="Y227" s="101"/>
      <c r="Z227" s="101"/>
      <c r="AA227" s="101"/>
      <c r="AB227" s="101"/>
      <c r="AC227" s="101"/>
      <c r="AD227" s="101"/>
      <c r="AE227" s="101"/>
    </row>
    <row r="228" spans="18:31" s="35" customFormat="1" ht="15" hidden="1" customHeight="1" x14ac:dyDescent="0.2">
      <c r="R228" s="46"/>
      <c r="S228" s="41"/>
      <c r="T228" s="101"/>
      <c r="U228" s="101"/>
      <c r="V228" s="101"/>
      <c r="W228" s="101"/>
      <c r="X228" s="101"/>
      <c r="Y228" s="101"/>
      <c r="Z228" s="101"/>
      <c r="AA228" s="101"/>
      <c r="AB228" s="101"/>
      <c r="AC228" s="101"/>
      <c r="AD228" s="101"/>
      <c r="AE228" s="101"/>
    </row>
    <row r="229" spans="18:31" s="35" customFormat="1" ht="15" hidden="1" customHeight="1" x14ac:dyDescent="0.2">
      <c r="R229" s="46"/>
      <c r="S229" s="41"/>
      <c r="T229" s="101"/>
      <c r="U229" s="101"/>
      <c r="V229" s="101"/>
      <c r="W229" s="101"/>
      <c r="X229" s="101"/>
      <c r="Y229" s="101"/>
      <c r="Z229" s="101"/>
      <c r="AA229" s="101"/>
      <c r="AB229" s="101"/>
      <c r="AC229" s="101"/>
      <c r="AD229" s="101"/>
      <c r="AE229" s="101"/>
    </row>
    <row r="230" spans="18:31" s="35" customFormat="1" ht="15" hidden="1" customHeight="1" x14ac:dyDescent="0.2">
      <c r="R230" s="46"/>
      <c r="S230" s="41"/>
      <c r="T230" s="101"/>
      <c r="U230" s="101"/>
      <c r="V230" s="101"/>
      <c r="W230" s="101"/>
      <c r="X230" s="101"/>
      <c r="Y230" s="101"/>
      <c r="Z230" s="101"/>
      <c r="AA230" s="101"/>
      <c r="AB230" s="101"/>
      <c r="AC230" s="101"/>
      <c r="AD230" s="101"/>
      <c r="AE230" s="101"/>
    </row>
    <row r="231" spans="18:31" s="35" customFormat="1" ht="15" hidden="1" customHeight="1" x14ac:dyDescent="0.2">
      <c r="R231" s="46"/>
      <c r="S231" s="41"/>
      <c r="T231" s="101"/>
      <c r="U231" s="101"/>
      <c r="V231" s="101"/>
      <c r="W231" s="101"/>
      <c r="X231" s="101"/>
      <c r="Y231" s="101"/>
      <c r="Z231" s="101"/>
      <c r="AA231" s="101"/>
      <c r="AB231" s="101"/>
      <c r="AC231" s="101"/>
      <c r="AD231" s="101"/>
      <c r="AE231" s="101"/>
    </row>
    <row r="232" spans="18:31" s="35" customFormat="1" ht="15" hidden="1" customHeight="1" x14ac:dyDescent="0.2">
      <c r="R232" s="46"/>
      <c r="S232" s="41"/>
      <c r="T232" s="101"/>
      <c r="U232" s="101"/>
      <c r="V232" s="101"/>
      <c r="W232" s="101"/>
      <c r="X232" s="101"/>
      <c r="Y232" s="101"/>
      <c r="Z232" s="101"/>
      <c r="AA232" s="101"/>
      <c r="AB232" s="101"/>
      <c r="AC232" s="101"/>
      <c r="AD232" s="101"/>
      <c r="AE232" s="101"/>
    </row>
    <row r="233" spans="18:31" s="35" customFormat="1" ht="15" hidden="1" customHeight="1" x14ac:dyDescent="0.2">
      <c r="R233" s="46"/>
      <c r="S233" s="41"/>
      <c r="T233" s="101"/>
      <c r="U233" s="101"/>
      <c r="V233" s="101"/>
      <c r="W233" s="101"/>
      <c r="X233" s="101"/>
      <c r="Y233" s="101"/>
      <c r="Z233" s="101"/>
      <c r="AA233" s="101"/>
      <c r="AB233" s="101"/>
      <c r="AC233" s="101"/>
      <c r="AD233" s="101"/>
      <c r="AE233" s="101"/>
    </row>
    <row r="234" spans="18:31" s="35" customFormat="1" ht="15" hidden="1" customHeight="1" x14ac:dyDescent="0.2">
      <c r="R234" s="46"/>
      <c r="S234" s="41"/>
      <c r="T234" s="101"/>
      <c r="U234" s="101"/>
      <c r="V234" s="101"/>
      <c r="W234" s="101"/>
      <c r="X234" s="101"/>
      <c r="Y234" s="101"/>
      <c r="Z234" s="101"/>
      <c r="AA234" s="101"/>
      <c r="AB234" s="101"/>
      <c r="AC234" s="101"/>
      <c r="AD234" s="101"/>
      <c r="AE234" s="101"/>
    </row>
    <row r="235" spans="18:31" s="35" customFormat="1" ht="15" hidden="1" customHeight="1" x14ac:dyDescent="0.2">
      <c r="R235" s="46"/>
      <c r="S235" s="41"/>
      <c r="T235" s="101"/>
      <c r="U235" s="101"/>
      <c r="V235" s="101"/>
      <c r="W235" s="101"/>
      <c r="X235" s="101"/>
      <c r="Y235" s="101"/>
      <c r="Z235" s="101"/>
      <c r="AA235" s="101"/>
      <c r="AB235" s="101"/>
      <c r="AC235" s="101"/>
      <c r="AD235" s="101"/>
      <c r="AE235" s="101"/>
    </row>
    <row r="236" spans="18:31" s="35" customFormat="1" ht="15" hidden="1" customHeight="1" x14ac:dyDescent="0.2">
      <c r="R236" s="46"/>
      <c r="S236" s="41"/>
      <c r="T236" s="101"/>
      <c r="U236" s="101"/>
      <c r="V236" s="101"/>
      <c r="W236" s="101"/>
      <c r="X236" s="101"/>
      <c r="Y236" s="101"/>
      <c r="Z236" s="101"/>
      <c r="AA236" s="101"/>
      <c r="AB236" s="101"/>
      <c r="AC236" s="101"/>
      <c r="AD236" s="101"/>
      <c r="AE236" s="101"/>
    </row>
    <row r="237" spans="18:31" s="35" customFormat="1" ht="15" hidden="1" customHeight="1" x14ac:dyDescent="0.2">
      <c r="R237" s="46"/>
      <c r="S237" s="41"/>
      <c r="T237" s="101"/>
      <c r="U237" s="101"/>
      <c r="V237" s="101"/>
      <c r="W237" s="101"/>
      <c r="X237" s="101"/>
      <c r="Y237" s="101"/>
      <c r="Z237" s="101"/>
      <c r="AA237" s="101"/>
      <c r="AB237" s="101"/>
      <c r="AC237" s="101"/>
      <c r="AD237" s="101"/>
      <c r="AE237" s="101"/>
    </row>
    <row r="238" spans="18:31" s="35" customFormat="1" ht="15" hidden="1" customHeight="1" x14ac:dyDescent="0.2">
      <c r="R238" s="46"/>
      <c r="S238" s="41"/>
      <c r="T238" s="101"/>
      <c r="U238" s="101"/>
      <c r="V238" s="101"/>
      <c r="W238" s="101"/>
      <c r="X238" s="101"/>
      <c r="Y238" s="101"/>
      <c r="Z238" s="101"/>
      <c r="AA238" s="101"/>
      <c r="AB238" s="101"/>
      <c r="AC238" s="101"/>
      <c r="AD238" s="101"/>
      <c r="AE238" s="101"/>
    </row>
    <row r="239" spans="18:31" s="35" customFormat="1" ht="15" hidden="1" customHeight="1" x14ac:dyDescent="0.2">
      <c r="R239" s="46"/>
      <c r="S239" s="41"/>
      <c r="T239" s="101"/>
      <c r="U239" s="101"/>
      <c r="V239" s="101"/>
      <c r="W239" s="101"/>
      <c r="X239" s="101"/>
      <c r="Y239" s="101"/>
      <c r="Z239" s="101"/>
      <c r="AA239" s="101"/>
      <c r="AB239" s="101"/>
      <c r="AC239" s="101"/>
      <c r="AD239" s="101"/>
      <c r="AE239" s="101"/>
    </row>
    <row r="240" spans="18:31" s="35" customFormat="1" ht="15" hidden="1" customHeight="1" x14ac:dyDescent="0.2">
      <c r="R240" s="46"/>
      <c r="S240" s="41"/>
      <c r="T240" s="101"/>
      <c r="U240" s="101"/>
      <c r="V240" s="101"/>
      <c r="W240" s="101"/>
      <c r="X240" s="101"/>
      <c r="Y240" s="101"/>
      <c r="Z240" s="101"/>
      <c r="AA240" s="101"/>
      <c r="AB240" s="101"/>
      <c r="AC240" s="101"/>
      <c r="AD240" s="101"/>
      <c r="AE240" s="101"/>
    </row>
    <row r="241" spans="18:31" s="35" customFormat="1" ht="15" hidden="1" customHeight="1" x14ac:dyDescent="0.2">
      <c r="R241" s="46"/>
      <c r="S241" s="41"/>
      <c r="T241" s="101"/>
      <c r="U241" s="101"/>
      <c r="V241" s="101"/>
      <c r="W241" s="101"/>
      <c r="X241" s="101"/>
      <c r="Y241" s="101"/>
      <c r="Z241" s="101"/>
      <c r="AA241" s="101"/>
      <c r="AB241" s="101"/>
      <c r="AC241" s="101"/>
      <c r="AD241" s="101"/>
      <c r="AE241" s="101"/>
    </row>
    <row r="242" spans="18:31" s="35" customFormat="1" ht="15" hidden="1" customHeight="1" x14ac:dyDescent="0.2">
      <c r="R242" s="46"/>
      <c r="S242" s="41"/>
      <c r="T242" s="101"/>
      <c r="U242" s="101"/>
      <c r="V242" s="101"/>
      <c r="W242" s="101"/>
      <c r="X242" s="101"/>
      <c r="Y242" s="101"/>
      <c r="Z242" s="101"/>
      <c r="AA242" s="101"/>
      <c r="AB242" s="101"/>
      <c r="AC242" s="101"/>
      <c r="AD242" s="101"/>
      <c r="AE242" s="101"/>
    </row>
    <row r="243" spans="18:31" s="35" customFormat="1" ht="15" hidden="1" customHeight="1" x14ac:dyDescent="0.2">
      <c r="R243" s="46"/>
      <c r="S243" s="41"/>
      <c r="T243" s="101"/>
      <c r="U243" s="101"/>
      <c r="V243" s="101"/>
      <c r="W243" s="101"/>
      <c r="X243" s="101"/>
      <c r="Y243" s="101"/>
      <c r="Z243" s="101"/>
      <c r="AA243" s="101"/>
      <c r="AB243" s="101"/>
      <c r="AC243" s="101"/>
      <c r="AD243" s="101"/>
      <c r="AE243" s="101"/>
    </row>
    <row r="244" spans="18:31" s="35" customFormat="1" ht="15" hidden="1" customHeight="1" x14ac:dyDescent="0.2">
      <c r="R244" s="46"/>
      <c r="S244" s="41"/>
      <c r="T244" s="101"/>
      <c r="U244" s="101"/>
      <c r="V244" s="101"/>
      <c r="W244" s="101"/>
      <c r="X244" s="101"/>
      <c r="Y244" s="101"/>
      <c r="Z244" s="101"/>
      <c r="AA244" s="101"/>
      <c r="AB244" s="101"/>
      <c r="AC244" s="101"/>
      <c r="AD244" s="101"/>
      <c r="AE244" s="101"/>
    </row>
    <row r="245" spans="18:31" s="35" customFormat="1" ht="15" hidden="1" customHeight="1" x14ac:dyDescent="0.2">
      <c r="R245" s="46"/>
      <c r="S245" s="41"/>
      <c r="T245" s="101"/>
      <c r="U245" s="101"/>
      <c r="V245" s="101"/>
      <c r="W245" s="101"/>
      <c r="X245" s="101"/>
      <c r="Y245" s="101"/>
      <c r="Z245" s="101"/>
      <c r="AA245" s="101"/>
      <c r="AB245" s="101"/>
      <c r="AC245" s="101"/>
      <c r="AD245" s="101"/>
      <c r="AE245" s="101"/>
    </row>
    <row r="246" spans="18:31" s="35" customFormat="1" ht="15" hidden="1" customHeight="1" x14ac:dyDescent="0.2">
      <c r="R246" s="46"/>
      <c r="S246" s="41"/>
      <c r="T246" s="101"/>
      <c r="U246" s="101"/>
      <c r="V246" s="101"/>
      <c r="W246" s="101"/>
      <c r="X246" s="101"/>
      <c r="Y246" s="101"/>
      <c r="Z246" s="101"/>
      <c r="AA246" s="101"/>
      <c r="AB246" s="101"/>
      <c r="AC246" s="101"/>
      <c r="AD246" s="101"/>
      <c r="AE246" s="101"/>
    </row>
    <row r="247" spans="18:31" s="35" customFormat="1" ht="15" hidden="1" customHeight="1" x14ac:dyDescent="0.2">
      <c r="R247" s="46"/>
      <c r="S247" s="41"/>
      <c r="T247" s="101"/>
      <c r="U247" s="101"/>
      <c r="V247" s="101"/>
      <c r="W247" s="101"/>
      <c r="X247" s="101"/>
      <c r="Y247" s="101"/>
      <c r="Z247" s="101"/>
      <c r="AA247" s="101"/>
      <c r="AB247" s="101"/>
      <c r="AC247" s="101"/>
      <c r="AD247" s="101"/>
      <c r="AE247" s="101"/>
    </row>
    <row r="248" spans="18:31" s="35" customFormat="1" ht="15" hidden="1" customHeight="1" x14ac:dyDescent="0.2">
      <c r="R248" s="46"/>
      <c r="S248" s="41"/>
      <c r="T248" s="101"/>
      <c r="U248" s="101"/>
      <c r="V248" s="101"/>
      <c r="W248" s="101"/>
      <c r="X248" s="101"/>
      <c r="Y248" s="101"/>
      <c r="Z248" s="101"/>
      <c r="AA248" s="101"/>
      <c r="AB248" s="101"/>
      <c r="AC248" s="101"/>
      <c r="AD248" s="101"/>
      <c r="AE248" s="101"/>
    </row>
    <row r="249" spans="18:31" s="35" customFormat="1" ht="14.25" hidden="1" customHeight="1" x14ac:dyDescent="0.2"/>
    <row r="250" spans="18:31" s="35" customFormat="1" ht="14.25" hidden="1" customHeight="1" x14ac:dyDescent="0.2"/>
    <row r="251" spans="18:31" s="35" customFormat="1" ht="14.25" hidden="1" customHeight="1" x14ac:dyDescent="0.2"/>
    <row r="252" spans="18:31" s="35" customFormat="1" ht="14.25" hidden="1" customHeight="1" x14ac:dyDescent="0.2"/>
    <row r="253" spans="18:31" s="35" customFormat="1" ht="14.25" hidden="1" customHeight="1" x14ac:dyDescent="0.2"/>
    <row r="254" spans="18:31" s="35" customFormat="1" ht="14.25" hidden="1" customHeight="1" x14ac:dyDescent="0.2"/>
    <row r="255" spans="18:31" s="35" customFormat="1" ht="14.25" hidden="1" customHeight="1" x14ac:dyDescent="0.2"/>
    <row r="256" spans="18:31" s="35" customFormat="1" ht="14.25" hidden="1" customHeight="1" x14ac:dyDescent="0.2"/>
    <row r="257" s="35" customFormat="1" ht="14.25" hidden="1" customHeight="1" x14ac:dyDescent="0.2"/>
    <row r="258" s="35" customFormat="1" ht="14.25" hidden="1" customHeight="1" x14ac:dyDescent="0.2"/>
    <row r="259" s="35" customFormat="1" ht="14.25" hidden="1" customHeight="1" x14ac:dyDescent="0.2"/>
    <row r="260" s="35" customFormat="1" ht="14.25" hidden="1" customHeight="1" x14ac:dyDescent="0.2"/>
    <row r="261" s="35" customFormat="1" ht="14.25" hidden="1" customHeight="1" x14ac:dyDescent="0.2"/>
    <row r="262" s="35" customFormat="1" ht="14.25" hidden="1" customHeight="1" x14ac:dyDescent="0.2"/>
    <row r="263" s="35" customFormat="1" ht="14.25" hidden="1" customHeight="1" x14ac:dyDescent="0.2"/>
    <row r="264" s="35" customFormat="1" ht="14.25" hidden="1" customHeight="1" x14ac:dyDescent="0.2"/>
    <row r="265" s="35" customFormat="1" ht="14.25" hidden="1" customHeight="1" x14ac:dyDescent="0.2"/>
    <row r="266" s="35" customFormat="1" ht="14.25" hidden="1" customHeight="1" x14ac:dyDescent="0.2"/>
    <row r="267" s="35" customFormat="1" ht="14.25" hidden="1" customHeight="1" x14ac:dyDescent="0.2"/>
    <row r="268" s="35" customFormat="1" ht="14.25" hidden="1" customHeight="1" x14ac:dyDescent="0.2"/>
    <row r="269" s="35" customFormat="1" ht="14.25" hidden="1" customHeight="1" x14ac:dyDescent="0.2"/>
    <row r="270" s="35" customFormat="1" ht="14.25" hidden="1" customHeight="1" x14ac:dyDescent="0.2"/>
    <row r="271" s="35" customFormat="1" ht="14.25" hidden="1" customHeight="1" x14ac:dyDescent="0.2"/>
    <row r="272" s="35" customFormat="1" ht="14.25" hidden="1" customHeight="1" x14ac:dyDescent="0.2"/>
    <row r="273" s="35" customFormat="1" ht="14.25" hidden="1" customHeight="1" x14ac:dyDescent="0.2"/>
    <row r="274" s="97" customFormat="1" ht="14.25" hidden="1" customHeight="1" x14ac:dyDescent="0.2"/>
    <row r="275" s="97" customFormat="1" ht="14.25" hidden="1" customHeight="1" x14ac:dyDescent="0.2"/>
  </sheetData>
  <sheetProtection password="DFDE" sheet="1" objects="1" scenarios="1" selectLockedCells="1"/>
  <dataValidations count="3">
    <dataValidation type="list" allowBlank="1" showInputMessage="1" showErrorMessage="1" sqref="M6">
      <formula1>$T$120:$T$131</formula1>
    </dataValidation>
    <dataValidation type="list" allowBlank="1" showInputMessage="1" showErrorMessage="1" sqref="F6">
      <formula1>$R$119:$R$120</formula1>
    </dataValidation>
    <dataValidation type="list" allowBlank="1" showInputMessage="1" showErrorMessage="1" sqref="U65 D5 U139 U199">
      <formula1>$U$119:$U$120</formula1>
    </dataValidation>
  </dataValidation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FFFF00"/>
  </sheetPr>
  <dimension ref="A1:AE481"/>
  <sheetViews>
    <sheetView topLeftCell="A16" workbookViewId="0">
      <selection activeCell="A55" sqref="A55:XFD282"/>
    </sheetView>
  </sheetViews>
  <sheetFormatPr defaultRowHeight="14.25" x14ac:dyDescent="0.2"/>
  <cols>
    <col min="1" max="1" width="15" style="4" customWidth="1"/>
    <col min="2" max="3" width="12.5703125" style="4" customWidth="1"/>
    <col min="4" max="4" width="11.85546875" style="4" bestFit="1" customWidth="1"/>
    <col min="5" max="5" width="8.140625" style="4" customWidth="1"/>
    <col min="6" max="6" width="12.85546875" style="4" customWidth="1"/>
    <col min="7" max="8" width="10.5703125" style="4" bestFit="1" customWidth="1"/>
    <col min="9" max="9" width="15.28515625" style="4" customWidth="1"/>
    <col min="10" max="10" width="10.85546875" style="4" customWidth="1"/>
    <col min="11" max="11" width="9.85546875" style="4" bestFit="1" customWidth="1"/>
    <col min="12" max="13" width="10" style="4" bestFit="1" customWidth="1"/>
    <col min="14" max="14" width="9.85546875" style="4" bestFit="1" customWidth="1"/>
    <col min="15" max="15" width="18.42578125" style="4" customWidth="1"/>
    <col min="16" max="16" width="9.140625" style="4"/>
    <col min="17" max="17" width="9.28515625" style="4" bestFit="1" customWidth="1"/>
    <col min="18" max="18" width="9" style="4" bestFit="1" customWidth="1"/>
    <col min="19" max="31" width="12.140625" style="4" bestFit="1" customWidth="1"/>
    <col min="32" max="16384" width="9.140625" style="4"/>
  </cols>
  <sheetData>
    <row r="1" spans="1:17" ht="15" customHeight="1" x14ac:dyDescent="0.2">
      <c r="A1" s="368" t="s">
        <v>31</v>
      </c>
      <c r="B1" s="369"/>
      <c r="C1" s="369"/>
      <c r="D1" s="369"/>
      <c r="E1" s="369"/>
      <c r="F1" s="369"/>
      <c r="G1" s="369"/>
      <c r="H1" s="369"/>
      <c r="I1" s="369"/>
      <c r="J1" s="369"/>
      <c r="K1" s="369"/>
      <c r="L1" s="369"/>
      <c r="M1" s="369"/>
      <c r="N1" s="370"/>
    </row>
    <row r="2" spans="1:17" ht="14.25" customHeight="1" x14ac:dyDescent="0.2">
      <c r="A2" s="371"/>
      <c r="B2" s="372"/>
      <c r="C2" s="372"/>
      <c r="D2" s="372"/>
      <c r="E2" s="372"/>
      <c r="F2" s="372"/>
      <c r="G2" s="372"/>
      <c r="H2" s="372"/>
      <c r="I2" s="372"/>
      <c r="J2" s="372"/>
      <c r="K2" s="372"/>
      <c r="L2" s="372"/>
      <c r="M2" s="372"/>
      <c r="N2" s="373"/>
    </row>
    <row r="3" spans="1:17" ht="14.25" customHeight="1" x14ac:dyDescent="0.2">
      <c r="A3" s="374" t="s">
        <v>26</v>
      </c>
      <c r="B3" s="375"/>
      <c r="C3" s="375"/>
      <c r="D3" s="375"/>
      <c r="E3" s="375"/>
      <c r="F3" s="375"/>
      <c r="G3" s="375"/>
      <c r="H3" s="375"/>
      <c r="I3" s="375"/>
      <c r="J3" s="375"/>
      <c r="K3" s="375"/>
      <c r="L3" s="375"/>
      <c r="M3" s="375"/>
      <c r="N3" s="376"/>
    </row>
    <row r="4" spans="1:17" ht="15" customHeight="1" thickBot="1" x14ac:dyDescent="0.25">
      <c r="A4" s="377"/>
      <c r="B4" s="378"/>
      <c r="C4" s="378"/>
      <c r="D4" s="378"/>
      <c r="E4" s="378"/>
      <c r="F4" s="378"/>
      <c r="G4" s="378"/>
      <c r="H4" s="378"/>
      <c r="I4" s="378"/>
      <c r="J4" s="378"/>
      <c r="K4" s="378"/>
      <c r="L4" s="378"/>
      <c r="M4" s="378"/>
      <c r="N4" s="379"/>
    </row>
    <row r="5" spans="1:17" ht="36" customHeight="1" thickBot="1" x14ac:dyDescent="0.25">
      <c r="A5" s="380" t="s">
        <v>27</v>
      </c>
      <c r="B5" s="381"/>
      <c r="C5" s="382"/>
      <c r="D5" s="83">
        <f>'COPY TABLE'!D7</f>
        <v>10</v>
      </c>
      <c r="E5" s="56" t="s">
        <v>14</v>
      </c>
      <c r="F5" s="28">
        <v>2012</v>
      </c>
      <c r="G5" s="383" t="s">
        <v>21</v>
      </c>
      <c r="H5" s="383"/>
      <c r="I5" s="383"/>
      <c r="J5" s="84">
        <f>'COPY TABLE'!D8</f>
        <v>8.6</v>
      </c>
      <c r="K5" s="29"/>
      <c r="L5" s="30"/>
      <c r="M5" s="31" t="s">
        <v>23</v>
      </c>
      <c r="N5" s="32"/>
    </row>
    <row r="6" spans="1:17" ht="36" customHeight="1" thickBot="1" x14ac:dyDescent="0.25">
      <c r="A6" s="384" t="s">
        <v>28</v>
      </c>
      <c r="B6" s="385"/>
      <c r="C6" s="385"/>
      <c r="D6" s="385"/>
      <c r="E6" s="385"/>
      <c r="F6" s="85" t="str">
        <f>'COPY TABLE'!D9</f>
        <v>YES</v>
      </c>
      <c r="G6" s="386" t="s">
        <v>22</v>
      </c>
      <c r="H6" s="386"/>
      <c r="I6" s="387"/>
      <c r="J6" s="86">
        <f>'COPY TABLE'!D10</f>
        <v>8.8000000000000007</v>
      </c>
      <c r="K6" s="388" t="s">
        <v>17</v>
      </c>
      <c r="L6" s="389"/>
      <c r="M6" s="87" t="str">
        <f>'COPY TABLE'!D11</f>
        <v>APR</v>
      </c>
      <c r="N6" s="33">
        <f>F5</f>
        <v>2012</v>
      </c>
    </row>
    <row r="7" spans="1:17" s="5" customFormat="1" ht="20.100000000000001" customHeight="1" x14ac:dyDescent="0.25">
      <c r="A7" s="20"/>
      <c r="B7" s="21"/>
      <c r="C7" s="22" t="s">
        <v>29</v>
      </c>
      <c r="D7" s="21"/>
      <c r="E7" s="21"/>
      <c r="F7" s="21"/>
      <c r="G7" s="21"/>
      <c r="H7" s="21"/>
      <c r="I7" s="21"/>
      <c r="J7" s="21"/>
      <c r="K7" s="6"/>
      <c r="L7" s="6"/>
      <c r="M7" s="6"/>
      <c r="N7" s="6"/>
    </row>
    <row r="8" spans="1:17" s="5" customFormat="1" ht="20.100000000000001" customHeight="1" x14ac:dyDescent="0.25">
      <c r="A8" s="20"/>
      <c r="B8" s="23" t="s">
        <v>20</v>
      </c>
      <c r="C8" s="24"/>
      <c r="D8" s="24"/>
      <c r="E8" s="24"/>
      <c r="F8" s="24"/>
      <c r="G8" s="24"/>
      <c r="H8" s="20"/>
      <c r="I8" s="20"/>
      <c r="J8" s="20"/>
    </row>
    <row r="9" spans="1:17" s="5" customFormat="1" ht="20.100000000000001" customHeight="1" x14ac:dyDescent="0.25">
      <c r="A9" s="8">
        <f>D5</f>
        <v>10</v>
      </c>
      <c r="B9" s="23" t="s">
        <v>24</v>
      </c>
      <c r="C9" s="25" t="s">
        <v>30</v>
      </c>
      <c r="D9" s="24"/>
      <c r="E9" s="24"/>
      <c r="F9" s="24"/>
      <c r="G9" s="20"/>
      <c r="H9" s="20"/>
      <c r="I9" s="20"/>
      <c r="J9" s="25"/>
      <c r="K9" s="7"/>
      <c r="L9" s="7"/>
      <c r="M9" s="7"/>
      <c r="N9" s="7"/>
    </row>
    <row r="10" spans="1:17" s="5" customFormat="1" ht="20.100000000000001" customHeight="1" x14ac:dyDescent="0.25">
      <c r="A10" s="26"/>
      <c r="B10" s="20"/>
      <c r="C10" s="25" t="s">
        <v>18</v>
      </c>
      <c r="D10" s="27"/>
      <c r="E10" s="10">
        <f>F5</f>
        <v>2012</v>
      </c>
      <c r="F10" s="25" t="s">
        <v>19</v>
      </c>
      <c r="G10" s="27"/>
      <c r="H10" s="27"/>
      <c r="I10" s="27"/>
      <c r="J10" s="27"/>
      <c r="K10" s="9"/>
      <c r="L10" s="9"/>
      <c r="M10" s="9"/>
      <c r="N10" s="9"/>
    </row>
    <row r="11" spans="1:17" ht="32.25" customHeight="1" x14ac:dyDescent="0.25">
      <c r="A11" s="17" t="s">
        <v>25</v>
      </c>
      <c r="B11" s="18" t="s">
        <v>1</v>
      </c>
      <c r="C11" s="19" t="s">
        <v>2</v>
      </c>
      <c r="D11" s="19" t="s">
        <v>3</v>
      </c>
      <c r="E11" s="19" t="s">
        <v>4</v>
      </c>
      <c r="F11" s="19" t="s">
        <v>5</v>
      </c>
      <c r="G11" s="19" t="s">
        <v>6</v>
      </c>
      <c r="H11" s="19" t="s">
        <v>7</v>
      </c>
      <c r="I11" s="19" t="s">
        <v>8</v>
      </c>
      <c r="J11" s="19" t="s">
        <v>9</v>
      </c>
      <c r="K11" s="19" t="s">
        <v>10</v>
      </c>
      <c r="L11" s="19" t="s">
        <v>11</v>
      </c>
      <c r="M11" s="19" t="s">
        <v>12</v>
      </c>
      <c r="N11" s="19" t="s">
        <v>13</v>
      </c>
      <c r="O11" s="12"/>
    </row>
    <row r="12" spans="1:17" ht="15" hidden="1" x14ac:dyDescent="0.2">
      <c r="A12" s="11"/>
      <c r="B12" s="11"/>
      <c r="C12" s="11">
        <v>1</v>
      </c>
      <c r="D12" s="11">
        <v>2</v>
      </c>
      <c r="E12" s="11">
        <v>3</v>
      </c>
      <c r="F12" s="11">
        <v>4</v>
      </c>
      <c r="G12" s="11">
        <v>5</v>
      </c>
      <c r="H12" s="11">
        <v>6</v>
      </c>
      <c r="I12" s="11">
        <v>7</v>
      </c>
      <c r="J12" s="11">
        <v>8</v>
      </c>
      <c r="K12" s="11">
        <v>9</v>
      </c>
      <c r="L12" s="11">
        <v>10</v>
      </c>
      <c r="M12" s="11">
        <v>11</v>
      </c>
      <c r="N12" s="11">
        <v>12</v>
      </c>
      <c r="O12" s="12"/>
    </row>
    <row r="13" spans="1:17" ht="15.75" x14ac:dyDescent="0.25">
      <c r="A13" s="14">
        <v>29992</v>
      </c>
      <c r="B13" s="15">
        <f>VLOOKUP(A13,$L$66:$N$104,$L$64,0)</f>
        <v>14831</v>
      </c>
      <c r="C13" s="16">
        <f t="shared" ref="C13:N34" si="0">ROUND(T66,0)</f>
        <v>14944</v>
      </c>
      <c r="D13" s="16">
        <f t="shared" si="0"/>
        <v>15058</v>
      </c>
      <c r="E13" s="16">
        <f t="shared" si="0"/>
        <v>15171</v>
      </c>
      <c r="F13" s="16">
        <f t="shared" si="0"/>
        <v>15289</v>
      </c>
      <c r="G13" s="16">
        <f t="shared" si="0"/>
        <v>15408</v>
      </c>
      <c r="H13" s="16">
        <f t="shared" si="0"/>
        <v>15526</v>
      </c>
      <c r="I13" s="16">
        <f t="shared" si="0"/>
        <v>15647</v>
      </c>
      <c r="J13" s="16">
        <f t="shared" si="0"/>
        <v>15768</v>
      </c>
      <c r="K13" s="16">
        <f t="shared" si="0"/>
        <v>15889</v>
      </c>
      <c r="L13" s="16">
        <f t="shared" si="0"/>
        <v>16012</v>
      </c>
      <c r="M13" s="16">
        <f t="shared" si="0"/>
        <v>16136</v>
      </c>
      <c r="N13" s="16">
        <f t="shared" si="0"/>
        <v>16259</v>
      </c>
      <c r="O13" s="1"/>
      <c r="Q13" s="13"/>
    </row>
    <row r="14" spans="1:17" ht="15.75" x14ac:dyDescent="0.25">
      <c r="A14" s="14">
        <v>30326</v>
      </c>
      <c r="B14" s="15">
        <f t="shared" ref="B14:B43" si="1">VLOOKUP(A14,$L$66:$N$104,$L$64,0)</f>
        <v>13213</v>
      </c>
      <c r="C14" s="16">
        <f t="shared" si="0"/>
        <v>13315</v>
      </c>
      <c r="D14" s="16">
        <f t="shared" si="0"/>
        <v>13416</v>
      </c>
      <c r="E14" s="16">
        <f t="shared" si="0"/>
        <v>13518</v>
      </c>
      <c r="F14" s="16">
        <f t="shared" si="0"/>
        <v>13624</v>
      </c>
      <c r="G14" s="16">
        <f t="shared" si="0"/>
        <v>13731</v>
      </c>
      <c r="H14" s="16">
        <f t="shared" si="0"/>
        <v>13837</v>
      </c>
      <c r="I14" s="16">
        <f t="shared" si="0"/>
        <v>13945</v>
      </c>
      <c r="J14" s="16">
        <f t="shared" si="0"/>
        <v>14054</v>
      </c>
      <c r="K14" s="16">
        <f t="shared" si="0"/>
        <v>14162</v>
      </c>
      <c r="L14" s="16">
        <f t="shared" si="0"/>
        <v>14273</v>
      </c>
      <c r="M14" s="16">
        <f t="shared" si="0"/>
        <v>14384</v>
      </c>
      <c r="N14" s="16">
        <f t="shared" si="0"/>
        <v>14495</v>
      </c>
      <c r="O14" s="1"/>
    </row>
    <row r="15" spans="1:17" ht="15.75" x14ac:dyDescent="0.25">
      <c r="A15" s="14">
        <v>30691</v>
      </c>
      <c r="B15" s="15">
        <f t="shared" si="1"/>
        <v>11759</v>
      </c>
      <c r="C15" s="16">
        <f t="shared" si="0"/>
        <v>11850</v>
      </c>
      <c r="D15" s="16">
        <f t="shared" si="0"/>
        <v>11942</v>
      </c>
      <c r="E15" s="16">
        <f t="shared" si="0"/>
        <v>12033</v>
      </c>
      <c r="F15" s="16">
        <f t="shared" si="0"/>
        <v>12128</v>
      </c>
      <c r="G15" s="16">
        <f t="shared" si="0"/>
        <v>12224</v>
      </c>
      <c r="H15" s="16">
        <f t="shared" si="0"/>
        <v>12319</v>
      </c>
      <c r="I15" s="16">
        <f t="shared" si="0"/>
        <v>12416</v>
      </c>
      <c r="J15" s="16">
        <f t="shared" si="0"/>
        <v>12514</v>
      </c>
      <c r="K15" s="16">
        <f t="shared" si="0"/>
        <v>12611</v>
      </c>
      <c r="L15" s="16">
        <f t="shared" si="0"/>
        <v>12710</v>
      </c>
      <c r="M15" s="16">
        <f t="shared" si="0"/>
        <v>12810</v>
      </c>
      <c r="N15" s="16">
        <f t="shared" si="0"/>
        <v>12910</v>
      </c>
      <c r="O15" s="1"/>
    </row>
    <row r="16" spans="1:17" ht="15.75" x14ac:dyDescent="0.25">
      <c r="A16" s="14">
        <v>31057</v>
      </c>
      <c r="B16" s="15">
        <f t="shared" si="1"/>
        <v>10445</v>
      </c>
      <c r="C16" s="16">
        <f t="shared" si="0"/>
        <v>10527</v>
      </c>
      <c r="D16" s="16">
        <f t="shared" si="0"/>
        <v>10609</v>
      </c>
      <c r="E16" s="16">
        <f t="shared" si="0"/>
        <v>10691</v>
      </c>
      <c r="F16" s="16">
        <f t="shared" si="0"/>
        <v>10776</v>
      </c>
      <c r="G16" s="16">
        <f t="shared" si="0"/>
        <v>10862</v>
      </c>
      <c r="H16" s="16">
        <f t="shared" si="0"/>
        <v>10947</v>
      </c>
      <c r="I16" s="16">
        <f t="shared" si="0"/>
        <v>11034</v>
      </c>
      <c r="J16" s="16">
        <f t="shared" si="0"/>
        <v>11122</v>
      </c>
      <c r="K16" s="16">
        <f t="shared" si="0"/>
        <v>11209</v>
      </c>
      <c r="L16" s="16">
        <f t="shared" si="0"/>
        <v>11298</v>
      </c>
      <c r="M16" s="16">
        <f t="shared" si="0"/>
        <v>11388</v>
      </c>
      <c r="N16" s="16">
        <f t="shared" si="0"/>
        <v>11477</v>
      </c>
      <c r="O16" s="2"/>
    </row>
    <row r="17" spans="1:15" ht="15.75" x14ac:dyDescent="0.25">
      <c r="A17" s="14">
        <v>31422</v>
      </c>
      <c r="B17" s="15">
        <f t="shared" si="1"/>
        <v>9274</v>
      </c>
      <c r="C17" s="16">
        <f t="shared" si="0"/>
        <v>9347</v>
      </c>
      <c r="D17" s="16">
        <f t="shared" si="0"/>
        <v>9421</v>
      </c>
      <c r="E17" s="16">
        <f t="shared" si="0"/>
        <v>9495</v>
      </c>
      <c r="F17" s="16">
        <f t="shared" si="0"/>
        <v>9571</v>
      </c>
      <c r="G17" s="16">
        <f t="shared" si="0"/>
        <v>9648</v>
      </c>
      <c r="H17" s="16">
        <f t="shared" si="0"/>
        <v>9725</v>
      </c>
      <c r="I17" s="16">
        <f t="shared" si="0"/>
        <v>9803</v>
      </c>
      <c r="J17" s="16">
        <f t="shared" si="0"/>
        <v>9881</v>
      </c>
      <c r="K17" s="16">
        <f t="shared" si="0"/>
        <v>9960</v>
      </c>
      <c r="L17" s="16">
        <f t="shared" si="0"/>
        <v>10040</v>
      </c>
      <c r="M17" s="16">
        <f t="shared" si="0"/>
        <v>10120</v>
      </c>
      <c r="N17" s="16">
        <f t="shared" si="0"/>
        <v>10200</v>
      </c>
      <c r="O17" s="2"/>
    </row>
    <row r="18" spans="1:15" ht="15.75" x14ac:dyDescent="0.25">
      <c r="A18" s="14">
        <v>31787</v>
      </c>
      <c r="B18" s="15">
        <f t="shared" si="1"/>
        <v>8222</v>
      </c>
      <c r="C18" s="16">
        <f t="shared" si="0"/>
        <v>8288</v>
      </c>
      <c r="D18" s="16">
        <f t="shared" si="0"/>
        <v>8354</v>
      </c>
      <c r="E18" s="16">
        <f t="shared" si="0"/>
        <v>8420</v>
      </c>
      <c r="F18" s="16">
        <f t="shared" si="0"/>
        <v>8489</v>
      </c>
      <c r="G18" s="16">
        <f t="shared" si="0"/>
        <v>8557</v>
      </c>
      <c r="H18" s="16">
        <f t="shared" si="0"/>
        <v>8626</v>
      </c>
      <c r="I18" s="16">
        <f t="shared" si="0"/>
        <v>8697</v>
      </c>
      <c r="J18" s="16">
        <f t="shared" si="0"/>
        <v>8767</v>
      </c>
      <c r="K18" s="16">
        <f t="shared" si="0"/>
        <v>8837</v>
      </c>
      <c r="L18" s="16">
        <f t="shared" si="0"/>
        <v>8909</v>
      </c>
      <c r="M18" s="16">
        <f t="shared" si="0"/>
        <v>8981</v>
      </c>
      <c r="N18" s="16">
        <f t="shared" si="0"/>
        <v>9053</v>
      </c>
      <c r="O18" s="3"/>
    </row>
    <row r="19" spans="1:15" ht="15.75" x14ac:dyDescent="0.25">
      <c r="A19" s="14">
        <v>32152</v>
      </c>
      <c r="B19" s="15">
        <f t="shared" si="1"/>
        <v>7291</v>
      </c>
      <c r="C19" s="16">
        <f t="shared" si="0"/>
        <v>7350</v>
      </c>
      <c r="D19" s="16">
        <f t="shared" si="0"/>
        <v>7410</v>
      </c>
      <c r="E19" s="16">
        <f t="shared" si="0"/>
        <v>7469</v>
      </c>
      <c r="F19" s="16">
        <f t="shared" si="0"/>
        <v>7531</v>
      </c>
      <c r="G19" s="16">
        <f t="shared" si="0"/>
        <v>7593</v>
      </c>
      <c r="H19" s="16">
        <f t="shared" si="0"/>
        <v>7654</v>
      </c>
      <c r="I19" s="16">
        <f t="shared" si="0"/>
        <v>7718</v>
      </c>
      <c r="J19" s="16">
        <f t="shared" si="0"/>
        <v>7781</v>
      </c>
      <c r="K19" s="16">
        <f t="shared" si="0"/>
        <v>7844</v>
      </c>
      <c r="L19" s="16">
        <f t="shared" si="0"/>
        <v>7908</v>
      </c>
      <c r="M19" s="16">
        <f t="shared" si="0"/>
        <v>7973</v>
      </c>
      <c r="N19" s="16">
        <f t="shared" si="0"/>
        <v>8038</v>
      </c>
      <c r="O19" s="2"/>
    </row>
    <row r="20" spans="1:15" ht="15.75" x14ac:dyDescent="0.25">
      <c r="A20" s="14">
        <v>32518</v>
      </c>
      <c r="B20" s="15">
        <f t="shared" si="1"/>
        <v>6442</v>
      </c>
      <c r="C20" s="16">
        <f t="shared" si="0"/>
        <v>6495</v>
      </c>
      <c r="D20" s="16">
        <f t="shared" si="0"/>
        <v>6548</v>
      </c>
      <c r="E20" s="16">
        <f t="shared" si="0"/>
        <v>6602</v>
      </c>
      <c r="F20" s="16">
        <f t="shared" si="0"/>
        <v>6657</v>
      </c>
      <c r="G20" s="16">
        <f t="shared" si="0"/>
        <v>6713</v>
      </c>
      <c r="H20" s="16">
        <f t="shared" si="0"/>
        <v>6768</v>
      </c>
      <c r="I20" s="16">
        <f t="shared" si="0"/>
        <v>6825</v>
      </c>
      <c r="J20" s="16">
        <f t="shared" si="0"/>
        <v>6881</v>
      </c>
      <c r="K20" s="16">
        <f t="shared" si="0"/>
        <v>6938</v>
      </c>
      <c r="L20" s="16">
        <f t="shared" si="0"/>
        <v>6996</v>
      </c>
      <c r="M20" s="16">
        <f t="shared" si="0"/>
        <v>7054</v>
      </c>
      <c r="N20" s="16">
        <f t="shared" si="0"/>
        <v>7112</v>
      </c>
      <c r="O20" s="1"/>
    </row>
    <row r="21" spans="1:15" ht="15.75" x14ac:dyDescent="0.25">
      <c r="A21" s="14">
        <v>32874</v>
      </c>
      <c r="B21" s="15">
        <f t="shared" si="1"/>
        <v>6243</v>
      </c>
      <c r="C21" s="16">
        <f t="shared" si="0"/>
        <v>6295</v>
      </c>
      <c r="D21" s="16">
        <f t="shared" si="0"/>
        <v>6347</v>
      </c>
      <c r="E21" s="16">
        <f t="shared" si="0"/>
        <v>6398</v>
      </c>
      <c r="F21" s="16">
        <f t="shared" si="0"/>
        <v>6452</v>
      </c>
      <c r="G21" s="16">
        <f t="shared" si="0"/>
        <v>6506</v>
      </c>
      <c r="H21" s="16">
        <f t="shared" si="0"/>
        <v>6560</v>
      </c>
      <c r="I21" s="16">
        <f t="shared" si="0"/>
        <v>6615</v>
      </c>
      <c r="J21" s="16">
        <f t="shared" si="0"/>
        <v>6671</v>
      </c>
      <c r="K21" s="16">
        <f t="shared" si="0"/>
        <v>6726</v>
      </c>
      <c r="L21" s="16">
        <f t="shared" si="0"/>
        <v>6782</v>
      </c>
      <c r="M21" s="16">
        <f t="shared" si="0"/>
        <v>6838</v>
      </c>
      <c r="N21" s="16">
        <f t="shared" si="0"/>
        <v>6895</v>
      </c>
      <c r="O21" s="1"/>
    </row>
    <row r="22" spans="1:15" ht="15.75" x14ac:dyDescent="0.25">
      <c r="A22" s="14">
        <v>33239</v>
      </c>
      <c r="B22" s="15">
        <f t="shared" si="1"/>
        <v>5515</v>
      </c>
      <c r="C22" s="16">
        <f t="shared" si="0"/>
        <v>5562</v>
      </c>
      <c r="D22" s="16">
        <f t="shared" si="0"/>
        <v>5608</v>
      </c>
      <c r="E22" s="16">
        <f t="shared" si="0"/>
        <v>5655</v>
      </c>
      <c r="F22" s="16">
        <f t="shared" si="0"/>
        <v>5703</v>
      </c>
      <c r="G22" s="16">
        <f t="shared" si="0"/>
        <v>5752</v>
      </c>
      <c r="H22" s="16">
        <f t="shared" si="0"/>
        <v>5800</v>
      </c>
      <c r="I22" s="16">
        <f t="shared" si="0"/>
        <v>5850</v>
      </c>
      <c r="J22" s="16">
        <f t="shared" si="0"/>
        <v>5899</v>
      </c>
      <c r="K22" s="16">
        <f t="shared" si="0"/>
        <v>5949</v>
      </c>
      <c r="L22" s="16">
        <f t="shared" si="0"/>
        <v>6000</v>
      </c>
      <c r="M22" s="16">
        <f t="shared" si="0"/>
        <v>6050</v>
      </c>
      <c r="N22" s="16">
        <f t="shared" si="0"/>
        <v>6101</v>
      </c>
      <c r="O22" s="2"/>
    </row>
    <row r="23" spans="1:15" ht="15.75" x14ac:dyDescent="0.25">
      <c r="A23" s="14">
        <v>33604</v>
      </c>
      <c r="B23" s="15">
        <f t="shared" si="1"/>
        <v>4864</v>
      </c>
      <c r="C23" s="16">
        <f t="shared" si="0"/>
        <v>4906</v>
      </c>
      <c r="D23" s="16">
        <f t="shared" si="0"/>
        <v>4948</v>
      </c>
      <c r="E23" s="16">
        <f t="shared" si="0"/>
        <v>4990</v>
      </c>
      <c r="F23" s="16">
        <f t="shared" si="0"/>
        <v>5033</v>
      </c>
      <c r="G23" s="16">
        <f t="shared" si="0"/>
        <v>5077</v>
      </c>
      <c r="H23" s="16">
        <f t="shared" si="0"/>
        <v>5121</v>
      </c>
      <c r="I23" s="16">
        <f t="shared" si="0"/>
        <v>5165</v>
      </c>
      <c r="J23" s="16">
        <f t="shared" si="0"/>
        <v>5210</v>
      </c>
      <c r="K23" s="16">
        <f t="shared" si="0"/>
        <v>5254</v>
      </c>
      <c r="L23" s="16">
        <f t="shared" si="0"/>
        <v>5300</v>
      </c>
      <c r="M23" s="16">
        <f t="shared" si="0"/>
        <v>5346</v>
      </c>
      <c r="N23" s="16">
        <f t="shared" si="0"/>
        <v>5391</v>
      </c>
      <c r="O23" s="1"/>
    </row>
    <row r="24" spans="1:15" ht="15.75" x14ac:dyDescent="0.25">
      <c r="A24" s="14">
        <v>33970</v>
      </c>
      <c r="B24" s="15">
        <f t="shared" si="1"/>
        <v>4291</v>
      </c>
      <c r="C24" s="16">
        <f t="shared" si="0"/>
        <v>4329</v>
      </c>
      <c r="D24" s="16">
        <f t="shared" si="0"/>
        <v>4367</v>
      </c>
      <c r="E24" s="16">
        <f t="shared" si="0"/>
        <v>4404</v>
      </c>
      <c r="F24" s="16">
        <f t="shared" si="0"/>
        <v>4444</v>
      </c>
      <c r="G24" s="16">
        <f t="shared" si="0"/>
        <v>4483</v>
      </c>
      <c r="H24" s="16">
        <f t="shared" si="0"/>
        <v>4522</v>
      </c>
      <c r="I24" s="16">
        <f t="shared" si="0"/>
        <v>4563</v>
      </c>
      <c r="J24" s="16">
        <f t="shared" si="0"/>
        <v>4603</v>
      </c>
      <c r="K24" s="16">
        <f t="shared" si="0"/>
        <v>4643</v>
      </c>
      <c r="L24" s="16">
        <f t="shared" si="0"/>
        <v>4684</v>
      </c>
      <c r="M24" s="16">
        <f t="shared" si="0"/>
        <v>4725</v>
      </c>
      <c r="N24" s="16">
        <f t="shared" si="0"/>
        <v>4766</v>
      </c>
      <c r="O24" s="1"/>
    </row>
    <row r="25" spans="1:15" ht="15.75" x14ac:dyDescent="0.25">
      <c r="A25" s="14">
        <v>34335</v>
      </c>
      <c r="B25" s="15">
        <f t="shared" si="1"/>
        <v>3776</v>
      </c>
      <c r="C25" s="16">
        <f t="shared" si="0"/>
        <v>3810</v>
      </c>
      <c r="D25" s="16">
        <f t="shared" si="0"/>
        <v>3844</v>
      </c>
      <c r="E25" s="16">
        <f t="shared" si="0"/>
        <v>3878</v>
      </c>
      <c r="F25" s="16">
        <f t="shared" si="0"/>
        <v>3914</v>
      </c>
      <c r="G25" s="16">
        <f t="shared" si="0"/>
        <v>3949</v>
      </c>
      <c r="H25" s="16">
        <f t="shared" si="0"/>
        <v>3985</v>
      </c>
      <c r="I25" s="16">
        <f t="shared" si="0"/>
        <v>4021</v>
      </c>
      <c r="J25" s="16">
        <f t="shared" si="0"/>
        <v>4057</v>
      </c>
      <c r="K25" s="16">
        <f t="shared" si="0"/>
        <v>4094</v>
      </c>
      <c r="L25" s="16">
        <f t="shared" si="0"/>
        <v>4131</v>
      </c>
      <c r="M25" s="16">
        <f t="shared" si="0"/>
        <v>4168</v>
      </c>
      <c r="N25" s="16">
        <f t="shared" si="0"/>
        <v>4205</v>
      </c>
      <c r="O25" s="2"/>
    </row>
    <row r="26" spans="1:15" ht="15.75" x14ac:dyDescent="0.25">
      <c r="A26" s="14">
        <v>34700</v>
      </c>
      <c r="B26" s="15">
        <f t="shared" si="1"/>
        <v>3323</v>
      </c>
      <c r="C26" s="16">
        <f t="shared" si="0"/>
        <v>3354</v>
      </c>
      <c r="D26" s="16">
        <f t="shared" si="0"/>
        <v>3385</v>
      </c>
      <c r="E26" s="16">
        <f t="shared" si="0"/>
        <v>3416</v>
      </c>
      <c r="F26" s="16">
        <f t="shared" si="0"/>
        <v>3448</v>
      </c>
      <c r="G26" s="16">
        <f t="shared" si="0"/>
        <v>3480</v>
      </c>
      <c r="H26" s="16">
        <f t="shared" si="0"/>
        <v>3512</v>
      </c>
      <c r="I26" s="16">
        <f t="shared" si="0"/>
        <v>3545</v>
      </c>
      <c r="J26" s="16">
        <f t="shared" si="0"/>
        <v>3577</v>
      </c>
      <c r="K26" s="16">
        <f t="shared" si="0"/>
        <v>3610</v>
      </c>
      <c r="L26" s="16">
        <f t="shared" si="0"/>
        <v>3644</v>
      </c>
      <c r="M26" s="16">
        <f t="shared" si="0"/>
        <v>3677</v>
      </c>
      <c r="N26" s="16">
        <f t="shared" si="0"/>
        <v>3711</v>
      </c>
      <c r="O26" s="1"/>
    </row>
    <row r="27" spans="1:15" ht="15.75" x14ac:dyDescent="0.25">
      <c r="A27" s="14">
        <v>35065</v>
      </c>
      <c r="B27" s="15">
        <f t="shared" si="1"/>
        <v>2920</v>
      </c>
      <c r="C27" s="16">
        <f t="shared" si="0"/>
        <v>2948</v>
      </c>
      <c r="D27" s="16">
        <f t="shared" si="0"/>
        <v>2976</v>
      </c>
      <c r="E27" s="16">
        <f t="shared" si="0"/>
        <v>3004</v>
      </c>
      <c r="F27" s="16">
        <f t="shared" si="0"/>
        <v>3033</v>
      </c>
      <c r="G27" s="16">
        <f t="shared" si="0"/>
        <v>3062</v>
      </c>
      <c r="H27" s="16">
        <f t="shared" si="0"/>
        <v>3091</v>
      </c>
      <c r="I27" s="16">
        <f t="shared" si="0"/>
        <v>3121</v>
      </c>
      <c r="J27" s="16">
        <f t="shared" si="0"/>
        <v>3151</v>
      </c>
      <c r="K27" s="16">
        <f t="shared" si="0"/>
        <v>3180</v>
      </c>
      <c r="L27" s="16">
        <f t="shared" si="0"/>
        <v>3211</v>
      </c>
      <c r="M27" s="16">
        <f t="shared" si="0"/>
        <v>3241</v>
      </c>
      <c r="N27" s="16">
        <f t="shared" si="0"/>
        <v>3271</v>
      </c>
      <c r="O27" s="1"/>
    </row>
    <row r="28" spans="1:15" ht="15.75" x14ac:dyDescent="0.25">
      <c r="A28" s="14">
        <v>35431</v>
      </c>
      <c r="B28" s="15">
        <f t="shared" si="1"/>
        <v>2556</v>
      </c>
      <c r="C28" s="16">
        <f t="shared" si="0"/>
        <v>2581</v>
      </c>
      <c r="D28" s="16">
        <f t="shared" si="0"/>
        <v>2607</v>
      </c>
      <c r="E28" s="16">
        <f t="shared" si="0"/>
        <v>2632</v>
      </c>
      <c r="F28" s="16">
        <f t="shared" si="0"/>
        <v>2658</v>
      </c>
      <c r="G28" s="16">
        <f t="shared" si="0"/>
        <v>2685</v>
      </c>
      <c r="H28" s="16">
        <f t="shared" si="0"/>
        <v>2711</v>
      </c>
      <c r="I28" s="16">
        <f t="shared" si="0"/>
        <v>2738</v>
      </c>
      <c r="J28" s="16">
        <f t="shared" si="0"/>
        <v>2765</v>
      </c>
      <c r="K28" s="16">
        <f t="shared" si="0"/>
        <v>2792</v>
      </c>
      <c r="L28" s="16">
        <f t="shared" si="0"/>
        <v>2819</v>
      </c>
      <c r="M28" s="16">
        <f t="shared" si="0"/>
        <v>2847</v>
      </c>
      <c r="N28" s="16">
        <f t="shared" si="0"/>
        <v>2875</v>
      </c>
      <c r="O28" s="2"/>
    </row>
    <row r="29" spans="1:15" ht="15.75" x14ac:dyDescent="0.25">
      <c r="A29" s="14">
        <v>35796</v>
      </c>
      <c r="B29" s="15">
        <f t="shared" si="1"/>
        <v>2239</v>
      </c>
      <c r="C29" s="16">
        <f t="shared" si="0"/>
        <v>2262</v>
      </c>
      <c r="D29" s="16">
        <f t="shared" si="0"/>
        <v>2285</v>
      </c>
      <c r="E29" s="16">
        <f t="shared" si="0"/>
        <v>2308</v>
      </c>
      <c r="F29" s="16">
        <f t="shared" si="0"/>
        <v>2332</v>
      </c>
      <c r="G29" s="16">
        <f t="shared" si="0"/>
        <v>2356</v>
      </c>
      <c r="H29" s="16">
        <f t="shared" si="0"/>
        <v>2380</v>
      </c>
      <c r="I29" s="16">
        <f t="shared" si="0"/>
        <v>2405</v>
      </c>
      <c r="J29" s="16">
        <f t="shared" si="0"/>
        <v>2429</v>
      </c>
      <c r="K29" s="16">
        <f t="shared" si="0"/>
        <v>2454</v>
      </c>
      <c r="L29" s="16">
        <f t="shared" si="0"/>
        <v>2479</v>
      </c>
      <c r="M29" s="16">
        <f t="shared" si="0"/>
        <v>2504</v>
      </c>
      <c r="N29" s="16">
        <f t="shared" si="0"/>
        <v>2529</v>
      </c>
      <c r="O29" s="1"/>
    </row>
    <row r="30" spans="1:15" ht="15.75" x14ac:dyDescent="0.25">
      <c r="A30" s="14">
        <v>36161</v>
      </c>
      <c r="B30" s="15">
        <f t="shared" si="1"/>
        <v>1954</v>
      </c>
      <c r="C30" s="16">
        <f t="shared" si="0"/>
        <v>1975</v>
      </c>
      <c r="D30" s="16">
        <f t="shared" si="0"/>
        <v>1996</v>
      </c>
      <c r="E30" s="16">
        <f t="shared" si="0"/>
        <v>2017</v>
      </c>
      <c r="F30" s="16">
        <f t="shared" si="0"/>
        <v>2039</v>
      </c>
      <c r="G30" s="16">
        <f t="shared" si="0"/>
        <v>2061</v>
      </c>
      <c r="H30" s="16">
        <f t="shared" si="0"/>
        <v>2083</v>
      </c>
      <c r="I30" s="16">
        <f t="shared" si="0"/>
        <v>2105</v>
      </c>
      <c r="J30" s="16">
        <f t="shared" si="0"/>
        <v>2127</v>
      </c>
      <c r="K30" s="16">
        <f t="shared" si="0"/>
        <v>2150</v>
      </c>
      <c r="L30" s="16">
        <f t="shared" si="0"/>
        <v>2172</v>
      </c>
      <c r="M30" s="16">
        <f t="shared" si="0"/>
        <v>2195</v>
      </c>
      <c r="N30" s="16">
        <f t="shared" si="0"/>
        <v>2218</v>
      </c>
      <c r="O30" s="1"/>
    </row>
    <row r="31" spans="1:15" ht="15.75" x14ac:dyDescent="0.25">
      <c r="A31" s="14">
        <v>36526</v>
      </c>
      <c r="B31" s="15">
        <f t="shared" si="1"/>
        <v>1706</v>
      </c>
      <c r="C31" s="16">
        <f t="shared" si="0"/>
        <v>1725</v>
      </c>
      <c r="D31" s="16">
        <f t="shared" si="0"/>
        <v>1745</v>
      </c>
      <c r="E31" s="16">
        <f t="shared" si="0"/>
        <v>1764</v>
      </c>
      <c r="F31" s="16">
        <f t="shared" si="0"/>
        <v>1784</v>
      </c>
      <c r="G31" s="16">
        <f t="shared" si="0"/>
        <v>1804</v>
      </c>
      <c r="H31" s="16">
        <f t="shared" si="0"/>
        <v>1824</v>
      </c>
      <c r="I31" s="16">
        <f t="shared" si="0"/>
        <v>1844</v>
      </c>
      <c r="J31" s="16">
        <f t="shared" si="0"/>
        <v>1865</v>
      </c>
      <c r="K31" s="16">
        <f t="shared" si="0"/>
        <v>1885</v>
      </c>
      <c r="L31" s="16">
        <f t="shared" si="0"/>
        <v>1906</v>
      </c>
      <c r="M31" s="16">
        <f t="shared" si="0"/>
        <v>1927</v>
      </c>
      <c r="N31" s="16">
        <f t="shared" si="0"/>
        <v>1948</v>
      </c>
      <c r="O31" s="1"/>
    </row>
    <row r="32" spans="1:15" ht="15.75" x14ac:dyDescent="0.25">
      <c r="A32" s="14">
        <v>36892</v>
      </c>
      <c r="B32" s="15">
        <f t="shared" si="1"/>
        <v>1480</v>
      </c>
      <c r="C32" s="16">
        <f t="shared" si="0"/>
        <v>1498</v>
      </c>
      <c r="D32" s="16">
        <f t="shared" si="0"/>
        <v>1515</v>
      </c>
      <c r="E32" s="16">
        <f t="shared" si="0"/>
        <v>1533</v>
      </c>
      <c r="F32" s="16">
        <f t="shared" si="0"/>
        <v>1551</v>
      </c>
      <c r="G32" s="16">
        <f t="shared" si="0"/>
        <v>1570</v>
      </c>
      <c r="H32" s="16">
        <f t="shared" si="0"/>
        <v>1588</v>
      </c>
      <c r="I32" s="16">
        <f t="shared" si="0"/>
        <v>1606</v>
      </c>
      <c r="J32" s="16">
        <f t="shared" si="0"/>
        <v>1625</v>
      </c>
      <c r="K32" s="16">
        <f t="shared" si="0"/>
        <v>1644</v>
      </c>
      <c r="L32" s="16">
        <f t="shared" si="0"/>
        <v>1663</v>
      </c>
      <c r="M32" s="16">
        <f t="shared" si="0"/>
        <v>1682</v>
      </c>
      <c r="N32" s="16">
        <f t="shared" si="0"/>
        <v>1701</v>
      </c>
      <c r="O32" s="2"/>
    </row>
    <row r="33" spans="1:15" ht="15.75" x14ac:dyDescent="0.25">
      <c r="A33" s="14">
        <v>37257</v>
      </c>
      <c r="B33" s="15">
        <f t="shared" si="1"/>
        <v>1282</v>
      </c>
      <c r="C33" s="16">
        <f t="shared" si="0"/>
        <v>1298</v>
      </c>
      <c r="D33" s="16">
        <f t="shared" si="0"/>
        <v>1314</v>
      </c>
      <c r="E33" s="16">
        <f t="shared" si="0"/>
        <v>1331</v>
      </c>
      <c r="F33" s="16">
        <f t="shared" si="0"/>
        <v>1347</v>
      </c>
      <c r="G33" s="16">
        <f t="shared" si="0"/>
        <v>1364</v>
      </c>
      <c r="H33" s="16">
        <f t="shared" si="0"/>
        <v>1381</v>
      </c>
      <c r="I33" s="16">
        <f t="shared" si="0"/>
        <v>1398</v>
      </c>
      <c r="J33" s="16">
        <f t="shared" si="0"/>
        <v>1415</v>
      </c>
      <c r="K33" s="16">
        <f t="shared" si="0"/>
        <v>1433</v>
      </c>
      <c r="L33" s="16">
        <f t="shared" si="0"/>
        <v>1450</v>
      </c>
      <c r="M33" s="16">
        <f t="shared" si="0"/>
        <v>1468</v>
      </c>
      <c r="N33" s="16">
        <f t="shared" si="0"/>
        <v>1485</v>
      </c>
      <c r="O33" s="2"/>
    </row>
    <row r="34" spans="1:15" ht="15.75" x14ac:dyDescent="0.25">
      <c r="A34" s="14">
        <v>37622</v>
      </c>
      <c r="B34" s="15">
        <f t="shared" si="1"/>
        <v>1100</v>
      </c>
      <c r="C34" s="16">
        <f t="shared" si="0"/>
        <v>1115</v>
      </c>
      <c r="D34" s="16">
        <f t="shared" si="0"/>
        <v>1130</v>
      </c>
      <c r="E34" s="16">
        <f t="shared" si="0"/>
        <v>1145</v>
      </c>
      <c r="F34" s="16">
        <f t="shared" ref="F34:F43" si="2">ROUND(W87,0)</f>
        <v>1160</v>
      </c>
      <c r="G34" s="16">
        <f t="shared" ref="G34:G43" si="3">ROUND(X87,0)</f>
        <v>1176</v>
      </c>
      <c r="H34" s="16">
        <f t="shared" ref="H34:H43" si="4">ROUND(Y87,0)</f>
        <v>1191</v>
      </c>
      <c r="I34" s="16">
        <f t="shared" ref="I34:I43" si="5">ROUND(Z87,0)</f>
        <v>1207</v>
      </c>
      <c r="J34" s="16">
        <f t="shared" ref="J34:J43" si="6">ROUND(AA87,0)</f>
        <v>1223</v>
      </c>
      <c r="K34" s="16">
        <f t="shared" ref="K34:K43" si="7">ROUND(AB87,0)</f>
        <v>1238</v>
      </c>
      <c r="L34" s="16">
        <f t="shared" ref="L34:L43" si="8">ROUND(AC87,0)</f>
        <v>1255</v>
      </c>
      <c r="M34" s="16">
        <f t="shared" ref="M34:M43" si="9">ROUND(AD87,0)</f>
        <v>1271</v>
      </c>
      <c r="N34" s="16">
        <f t="shared" ref="N34:N43" si="10">ROUND(AE87,0)</f>
        <v>1287</v>
      </c>
      <c r="O34" s="2"/>
    </row>
    <row r="35" spans="1:15" ht="15.75" x14ac:dyDescent="0.25">
      <c r="A35" s="14">
        <v>37987</v>
      </c>
      <c r="B35" s="15">
        <f t="shared" si="1"/>
        <v>934</v>
      </c>
      <c r="C35" s="16">
        <f t="shared" ref="C35:C43" si="11">ROUND(T88,0)</f>
        <v>948</v>
      </c>
      <c r="D35" s="16">
        <f t="shared" ref="D35:D43" si="12">ROUND(U88,0)</f>
        <v>961</v>
      </c>
      <c r="E35" s="16">
        <f t="shared" ref="E35:E43" si="13">ROUND(V88,0)</f>
        <v>975</v>
      </c>
      <c r="F35" s="16">
        <f t="shared" si="2"/>
        <v>989</v>
      </c>
      <c r="G35" s="16">
        <f t="shared" si="3"/>
        <v>1004</v>
      </c>
      <c r="H35" s="16">
        <f t="shared" si="4"/>
        <v>1018</v>
      </c>
      <c r="I35" s="16">
        <f t="shared" si="5"/>
        <v>1032</v>
      </c>
      <c r="J35" s="16">
        <f t="shared" si="6"/>
        <v>1047</v>
      </c>
      <c r="K35" s="16">
        <f t="shared" si="7"/>
        <v>1061</v>
      </c>
      <c r="L35" s="16">
        <f t="shared" si="8"/>
        <v>1076</v>
      </c>
      <c r="M35" s="16">
        <f t="shared" si="9"/>
        <v>1091</v>
      </c>
      <c r="N35" s="16">
        <f t="shared" si="10"/>
        <v>1106</v>
      </c>
      <c r="O35" s="1"/>
    </row>
    <row r="36" spans="1:15" ht="15.75" x14ac:dyDescent="0.25">
      <c r="A36" s="14">
        <v>38353</v>
      </c>
      <c r="B36" s="15">
        <f t="shared" si="1"/>
        <v>784</v>
      </c>
      <c r="C36" s="16">
        <f t="shared" si="11"/>
        <v>797</v>
      </c>
      <c r="D36" s="16">
        <f t="shared" si="12"/>
        <v>809</v>
      </c>
      <c r="E36" s="16">
        <f t="shared" si="13"/>
        <v>822</v>
      </c>
      <c r="F36" s="16">
        <f t="shared" si="2"/>
        <v>835</v>
      </c>
      <c r="G36" s="16">
        <f t="shared" si="3"/>
        <v>848</v>
      </c>
      <c r="H36" s="16">
        <f t="shared" si="4"/>
        <v>861</v>
      </c>
      <c r="I36" s="16">
        <f t="shared" si="5"/>
        <v>875</v>
      </c>
      <c r="J36" s="16">
        <f t="shared" si="6"/>
        <v>888</v>
      </c>
      <c r="K36" s="16">
        <f t="shared" si="7"/>
        <v>901</v>
      </c>
      <c r="L36" s="16">
        <f t="shared" si="8"/>
        <v>915</v>
      </c>
      <c r="M36" s="16">
        <f t="shared" si="9"/>
        <v>929</v>
      </c>
      <c r="N36" s="16">
        <f t="shared" si="10"/>
        <v>942</v>
      </c>
      <c r="O36" s="1"/>
    </row>
    <row r="37" spans="1:15" ht="15.75" x14ac:dyDescent="0.25">
      <c r="A37" s="14">
        <v>38718</v>
      </c>
      <c r="B37" s="15">
        <f t="shared" si="1"/>
        <v>642</v>
      </c>
      <c r="C37" s="16">
        <f t="shared" si="11"/>
        <v>654</v>
      </c>
      <c r="D37" s="16">
        <f t="shared" si="12"/>
        <v>665</v>
      </c>
      <c r="E37" s="16">
        <f t="shared" si="13"/>
        <v>677</v>
      </c>
      <c r="F37" s="16">
        <f t="shared" si="2"/>
        <v>689</v>
      </c>
      <c r="G37" s="16">
        <f t="shared" si="3"/>
        <v>701</v>
      </c>
      <c r="H37" s="16">
        <f t="shared" si="4"/>
        <v>713</v>
      </c>
      <c r="I37" s="16">
        <f t="shared" si="5"/>
        <v>725</v>
      </c>
      <c r="J37" s="16">
        <f t="shared" si="6"/>
        <v>738</v>
      </c>
      <c r="K37" s="16">
        <f t="shared" si="7"/>
        <v>750</v>
      </c>
      <c r="L37" s="16">
        <f t="shared" si="8"/>
        <v>762</v>
      </c>
      <c r="M37" s="16">
        <f t="shared" si="9"/>
        <v>775</v>
      </c>
      <c r="N37" s="16">
        <f t="shared" si="10"/>
        <v>787</v>
      </c>
      <c r="O37" s="1"/>
    </row>
    <row r="38" spans="1:15" ht="15.75" x14ac:dyDescent="0.25">
      <c r="A38" s="14">
        <v>39083</v>
      </c>
      <c r="B38" s="15">
        <f t="shared" si="1"/>
        <v>513</v>
      </c>
      <c r="C38" s="16">
        <f t="shared" si="11"/>
        <v>524</v>
      </c>
      <c r="D38" s="16">
        <f t="shared" si="12"/>
        <v>534</v>
      </c>
      <c r="E38" s="16">
        <f t="shared" si="13"/>
        <v>545</v>
      </c>
      <c r="F38" s="16">
        <f t="shared" si="2"/>
        <v>556</v>
      </c>
      <c r="G38" s="16">
        <f t="shared" si="3"/>
        <v>567</v>
      </c>
      <c r="H38" s="16">
        <f t="shared" si="4"/>
        <v>578</v>
      </c>
      <c r="I38" s="16">
        <f t="shared" si="5"/>
        <v>590</v>
      </c>
      <c r="J38" s="16">
        <f t="shared" si="6"/>
        <v>601</v>
      </c>
      <c r="K38" s="16">
        <f t="shared" si="7"/>
        <v>612</v>
      </c>
      <c r="L38" s="16">
        <f t="shared" si="8"/>
        <v>624</v>
      </c>
      <c r="M38" s="16">
        <f t="shared" si="9"/>
        <v>635</v>
      </c>
      <c r="N38" s="16">
        <f t="shared" si="10"/>
        <v>647</v>
      </c>
      <c r="O38" s="1"/>
    </row>
    <row r="39" spans="1:15" ht="15.75" x14ac:dyDescent="0.25">
      <c r="A39" s="14">
        <v>39448</v>
      </c>
      <c r="B39" s="15">
        <f t="shared" si="1"/>
        <v>394</v>
      </c>
      <c r="C39" s="16">
        <f t="shared" si="11"/>
        <v>404</v>
      </c>
      <c r="D39" s="16">
        <f t="shared" si="12"/>
        <v>414</v>
      </c>
      <c r="E39" s="16">
        <f t="shared" si="13"/>
        <v>424</v>
      </c>
      <c r="F39" s="16">
        <f t="shared" si="2"/>
        <v>434</v>
      </c>
      <c r="G39" s="16">
        <f t="shared" si="3"/>
        <v>444</v>
      </c>
      <c r="H39" s="16">
        <f t="shared" si="4"/>
        <v>454</v>
      </c>
      <c r="I39" s="16">
        <f t="shared" si="5"/>
        <v>464</v>
      </c>
      <c r="J39" s="16">
        <f t="shared" si="6"/>
        <v>475</v>
      </c>
      <c r="K39" s="16">
        <f t="shared" si="7"/>
        <v>485</v>
      </c>
      <c r="L39" s="16">
        <f t="shared" si="8"/>
        <v>496</v>
      </c>
      <c r="M39" s="16">
        <f t="shared" si="9"/>
        <v>506</v>
      </c>
      <c r="N39" s="16">
        <f t="shared" si="10"/>
        <v>517</v>
      </c>
      <c r="O39" s="1"/>
    </row>
    <row r="40" spans="1:15" ht="15.75" x14ac:dyDescent="0.25">
      <c r="A40" s="14">
        <v>39814</v>
      </c>
      <c r="B40" s="15">
        <f t="shared" si="1"/>
        <v>283</v>
      </c>
      <c r="C40" s="16">
        <f t="shared" si="11"/>
        <v>292</v>
      </c>
      <c r="D40" s="16">
        <f t="shared" si="12"/>
        <v>301</v>
      </c>
      <c r="E40" s="16">
        <f t="shared" si="13"/>
        <v>310</v>
      </c>
      <c r="F40" s="16">
        <f t="shared" si="2"/>
        <v>320</v>
      </c>
      <c r="G40" s="16">
        <f t="shared" si="3"/>
        <v>329</v>
      </c>
      <c r="H40" s="16">
        <f t="shared" si="4"/>
        <v>338</v>
      </c>
      <c r="I40" s="16">
        <f t="shared" si="5"/>
        <v>348</v>
      </c>
      <c r="J40" s="16">
        <f t="shared" si="6"/>
        <v>357</v>
      </c>
      <c r="K40" s="16">
        <f t="shared" si="7"/>
        <v>367</v>
      </c>
      <c r="L40" s="16">
        <f t="shared" si="8"/>
        <v>376</v>
      </c>
      <c r="M40" s="16">
        <f t="shared" si="9"/>
        <v>386</v>
      </c>
      <c r="N40" s="16">
        <f t="shared" si="10"/>
        <v>396</v>
      </c>
      <c r="O40" s="2"/>
    </row>
    <row r="41" spans="1:15" ht="15.75" x14ac:dyDescent="0.25">
      <c r="A41" s="14">
        <v>40179</v>
      </c>
      <c r="B41" s="15">
        <f t="shared" si="1"/>
        <v>181</v>
      </c>
      <c r="C41" s="16">
        <f t="shared" si="11"/>
        <v>189</v>
      </c>
      <c r="D41" s="16">
        <f t="shared" si="12"/>
        <v>198</v>
      </c>
      <c r="E41" s="16">
        <f t="shared" si="13"/>
        <v>206</v>
      </c>
      <c r="F41" s="16">
        <f t="shared" si="2"/>
        <v>215</v>
      </c>
      <c r="G41" s="16">
        <f t="shared" si="3"/>
        <v>223</v>
      </c>
      <c r="H41" s="16">
        <f t="shared" si="4"/>
        <v>232</v>
      </c>
      <c r="I41" s="16">
        <f t="shared" si="5"/>
        <v>240</v>
      </c>
      <c r="J41" s="16">
        <f t="shared" si="6"/>
        <v>249</v>
      </c>
      <c r="K41" s="16">
        <f t="shared" si="7"/>
        <v>258</v>
      </c>
      <c r="L41" s="16">
        <f t="shared" si="8"/>
        <v>267</v>
      </c>
      <c r="M41" s="16">
        <f t="shared" si="9"/>
        <v>276</v>
      </c>
      <c r="N41" s="16">
        <f t="shared" si="10"/>
        <v>285</v>
      </c>
      <c r="O41" s="1"/>
    </row>
    <row r="42" spans="1:15" ht="15.75" x14ac:dyDescent="0.25">
      <c r="A42" s="14">
        <v>40544</v>
      </c>
      <c r="B42" s="15">
        <f t="shared" si="1"/>
        <v>87</v>
      </c>
      <c r="C42" s="16">
        <f t="shared" si="11"/>
        <v>95</v>
      </c>
      <c r="D42" s="16">
        <f t="shared" si="12"/>
        <v>102</v>
      </c>
      <c r="E42" s="16">
        <f t="shared" si="13"/>
        <v>110</v>
      </c>
      <c r="F42" s="16">
        <f t="shared" si="2"/>
        <v>118</v>
      </c>
      <c r="G42" s="16">
        <f t="shared" si="3"/>
        <v>126</v>
      </c>
      <c r="H42" s="16">
        <f t="shared" si="4"/>
        <v>134</v>
      </c>
      <c r="I42" s="16">
        <f t="shared" si="5"/>
        <v>142</v>
      </c>
      <c r="J42" s="16">
        <f t="shared" si="6"/>
        <v>150</v>
      </c>
      <c r="K42" s="16">
        <f t="shared" si="7"/>
        <v>158</v>
      </c>
      <c r="L42" s="16">
        <f t="shared" si="8"/>
        <v>166</v>
      </c>
      <c r="M42" s="16">
        <f t="shared" si="9"/>
        <v>174</v>
      </c>
      <c r="N42" s="16">
        <f t="shared" si="10"/>
        <v>182</v>
      </c>
      <c r="O42" s="1"/>
    </row>
    <row r="43" spans="1:15" ht="15.75" x14ac:dyDescent="0.25">
      <c r="A43" s="14">
        <v>40909</v>
      </c>
      <c r="B43" s="15">
        <f t="shared" si="1"/>
        <v>0</v>
      </c>
      <c r="C43" s="16">
        <f t="shared" si="11"/>
        <v>7</v>
      </c>
      <c r="D43" s="16">
        <f t="shared" si="12"/>
        <v>14</v>
      </c>
      <c r="E43" s="16">
        <f t="shared" si="13"/>
        <v>21</v>
      </c>
      <c r="F43" s="16">
        <f t="shared" si="2"/>
        <v>28</v>
      </c>
      <c r="G43" s="16">
        <f t="shared" si="3"/>
        <v>36</v>
      </c>
      <c r="H43" s="16">
        <f t="shared" si="4"/>
        <v>43</v>
      </c>
      <c r="I43" s="16">
        <f t="shared" si="5"/>
        <v>50</v>
      </c>
      <c r="J43" s="16">
        <f t="shared" si="6"/>
        <v>57</v>
      </c>
      <c r="K43" s="16">
        <f t="shared" si="7"/>
        <v>65</v>
      </c>
      <c r="L43" s="16">
        <f t="shared" si="8"/>
        <v>72</v>
      </c>
      <c r="M43" s="16">
        <f t="shared" si="9"/>
        <v>80</v>
      </c>
      <c r="N43" s="16">
        <f t="shared" si="10"/>
        <v>87</v>
      </c>
      <c r="O43" s="1"/>
    </row>
    <row r="44" spans="1:15" s="97" customFormat="1" ht="15.75" hidden="1" x14ac:dyDescent="0.25">
      <c r="A44" s="94"/>
      <c r="B44" s="95"/>
      <c r="C44" s="215"/>
      <c r="D44" s="215"/>
      <c r="E44" s="215"/>
      <c r="F44" s="215"/>
      <c r="G44" s="215"/>
      <c r="H44" s="215"/>
      <c r="I44" s="215"/>
      <c r="J44" s="215"/>
      <c r="K44" s="215"/>
      <c r="L44" s="215"/>
      <c r="M44" s="215"/>
      <c r="N44" s="215"/>
      <c r="O44" s="96"/>
    </row>
    <row r="45" spans="1:15" s="102" customFormat="1" ht="15.75" hidden="1" x14ac:dyDescent="0.25">
      <c r="A45" s="50"/>
      <c r="B45" s="51"/>
      <c r="C45" s="52"/>
      <c r="D45" s="52"/>
      <c r="E45" s="52"/>
      <c r="F45" s="52"/>
      <c r="G45" s="52"/>
      <c r="H45" s="52"/>
      <c r="I45" s="52"/>
      <c r="J45" s="52"/>
      <c r="K45" s="52"/>
      <c r="L45" s="52"/>
      <c r="M45" s="52"/>
      <c r="N45" s="52"/>
      <c r="O45" s="96"/>
    </row>
    <row r="46" spans="1:15" s="35" customFormat="1" ht="15.75" hidden="1" x14ac:dyDescent="0.25">
      <c r="A46" s="50"/>
      <c r="B46" s="51"/>
      <c r="C46" s="52"/>
      <c r="D46" s="52"/>
      <c r="E46" s="52"/>
      <c r="F46" s="52"/>
      <c r="G46" s="52"/>
      <c r="H46" s="52"/>
      <c r="I46" s="52"/>
      <c r="J46" s="52"/>
      <c r="K46" s="52"/>
      <c r="L46" s="52"/>
      <c r="M46" s="52"/>
      <c r="N46" s="52"/>
      <c r="O46" s="36"/>
    </row>
    <row r="47" spans="1:15" s="35" customFormat="1" ht="15.75" hidden="1" x14ac:dyDescent="0.25">
      <c r="A47" s="50"/>
      <c r="B47" s="51"/>
      <c r="C47" s="52"/>
      <c r="D47" s="52"/>
      <c r="E47" s="52"/>
      <c r="F47" s="52"/>
      <c r="G47" s="52"/>
      <c r="H47" s="52"/>
      <c r="I47" s="52"/>
      <c r="J47" s="52"/>
      <c r="K47" s="52"/>
      <c r="L47" s="52"/>
      <c r="M47" s="52"/>
      <c r="N47" s="52"/>
      <c r="O47" s="36"/>
    </row>
    <row r="48" spans="1:15" s="35" customFormat="1" ht="15.75" hidden="1" x14ac:dyDescent="0.25">
      <c r="A48" s="50"/>
      <c r="B48" s="51"/>
      <c r="C48" s="52"/>
      <c r="D48" s="52"/>
      <c r="E48" s="52"/>
      <c r="F48" s="52"/>
      <c r="G48" s="52"/>
      <c r="H48" s="52"/>
      <c r="I48" s="52"/>
      <c r="J48" s="52"/>
      <c r="K48" s="52"/>
      <c r="L48" s="52"/>
      <c r="M48" s="52"/>
      <c r="N48" s="52"/>
      <c r="O48" s="36"/>
    </row>
    <row r="49" spans="1:15" s="35" customFormat="1" ht="15.75" hidden="1" x14ac:dyDescent="0.25">
      <c r="A49" s="50"/>
      <c r="B49" s="51"/>
      <c r="C49" s="52"/>
      <c r="D49" s="52"/>
      <c r="E49" s="52"/>
      <c r="F49" s="52"/>
      <c r="G49" s="52"/>
      <c r="H49" s="52"/>
      <c r="I49" s="52"/>
      <c r="J49" s="52"/>
      <c r="K49" s="52"/>
      <c r="L49" s="52"/>
      <c r="M49" s="52"/>
      <c r="N49" s="52"/>
      <c r="O49" s="36"/>
    </row>
    <row r="50" spans="1:15" s="35" customFormat="1" ht="15.75" hidden="1" x14ac:dyDescent="0.25">
      <c r="A50" s="50"/>
      <c r="B50" s="51"/>
      <c r="C50" s="52"/>
      <c r="D50" s="52"/>
      <c r="E50" s="52"/>
      <c r="F50" s="52"/>
      <c r="G50" s="52"/>
      <c r="H50" s="52"/>
      <c r="I50" s="52"/>
      <c r="J50" s="52"/>
      <c r="K50" s="52"/>
      <c r="L50" s="52"/>
      <c r="M50" s="52"/>
      <c r="N50" s="52"/>
      <c r="O50" s="36"/>
    </row>
    <row r="51" spans="1:15" s="35" customFormat="1" ht="15.75" hidden="1" x14ac:dyDescent="0.25">
      <c r="A51" s="50"/>
      <c r="B51" s="51"/>
      <c r="C51" s="52"/>
      <c r="D51" s="52"/>
      <c r="E51" s="52"/>
      <c r="F51" s="52"/>
      <c r="G51" s="52"/>
      <c r="H51" s="52"/>
      <c r="I51" s="52"/>
      <c r="J51" s="52"/>
      <c r="K51" s="52"/>
      <c r="L51" s="52"/>
      <c r="M51" s="52"/>
      <c r="N51" s="52"/>
    </row>
    <row r="52" spans="1:15" s="35" customFormat="1" hidden="1" x14ac:dyDescent="0.2"/>
    <row r="53" spans="1:15" s="35" customFormat="1" hidden="1" x14ac:dyDescent="0.2"/>
    <row r="54" spans="1:15" s="35" customFormat="1" hidden="1" x14ac:dyDescent="0.2"/>
    <row r="55" spans="1:15" s="35" customFormat="1" hidden="1" x14ac:dyDescent="0.2"/>
    <row r="56" spans="1:15" s="35" customFormat="1" hidden="1" x14ac:dyDescent="0.2"/>
    <row r="57" spans="1:15" s="35" customFormat="1" hidden="1" x14ac:dyDescent="0.2"/>
    <row r="58" spans="1:15" s="35" customFormat="1" hidden="1" x14ac:dyDescent="0.2"/>
    <row r="59" spans="1:15" s="35" customFormat="1" hidden="1" x14ac:dyDescent="0.2"/>
    <row r="60" spans="1:15" s="35" customFormat="1" hidden="1" x14ac:dyDescent="0.2"/>
    <row r="61" spans="1:15" s="35" customFormat="1" hidden="1" x14ac:dyDescent="0.2"/>
    <row r="62" spans="1:15" s="35" customFormat="1" hidden="1" x14ac:dyDescent="0.2"/>
    <row r="63" spans="1:15" s="35" customFormat="1" hidden="1" x14ac:dyDescent="0.2"/>
    <row r="64" spans="1:15" s="35" customFormat="1" hidden="1" x14ac:dyDescent="0.2">
      <c r="L64" s="35">
        <f>IF(D5=U109,2,3)</f>
        <v>3</v>
      </c>
      <c r="M64" s="35">
        <v>201315</v>
      </c>
      <c r="N64" s="35">
        <v>201310</v>
      </c>
    </row>
    <row r="65" spans="2:31" s="35" customFormat="1" ht="15" hidden="1" x14ac:dyDescent="0.2">
      <c r="R65" s="45" t="s">
        <v>0</v>
      </c>
      <c r="S65" s="45" t="s">
        <v>1</v>
      </c>
      <c r="T65" s="45" t="s">
        <v>2</v>
      </c>
      <c r="U65" s="45" t="s">
        <v>3</v>
      </c>
      <c r="V65" s="45" t="s">
        <v>4</v>
      </c>
      <c r="W65" s="45" t="s">
        <v>5</v>
      </c>
      <c r="X65" s="45" t="s">
        <v>6</v>
      </c>
      <c r="Y65" s="45" t="s">
        <v>7</v>
      </c>
      <c r="Z65" s="45" t="s">
        <v>8</v>
      </c>
      <c r="AA65" s="45" t="s">
        <v>9</v>
      </c>
      <c r="AB65" s="45" t="s">
        <v>10</v>
      </c>
      <c r="AC65" s="45" t="s">
        <v>11</v>
      </c>
      <c r="AD65" s="45" t="s">
        <v>12</v>
      </c>
      <c r="AE65" s="45" t="s">
        <v>13</v>
      </c>
    </row>
    <row r="66" spans="2:31" s="35" customFormat="1" ht="15" hidden="1" x14ac:dyDescent="0.2">
      <c r="L66" s="34">
        <v>29992</v>
      </c>
      <c r="M66" s="35">
        <f>ROUND('2011'!AE132,0)</f>
        <v>17942</v>
      </c>
      <c r="N66" s="35">
        <f>ROUND('2011'!AE182,0)</f>
        <v>14831</v>
      </c>
      <c r="O66" s="217">
        <v>16258</v>
      </c>
      <c r="R66" s="46">
        <v>29992</v>
      </c>
      <c r="S66" s="41">
        <f>VLOOKUP(R66,$L$66:$N$104,$L$64,0)</f>
        <v>14831</v>
      </c>
      <c r="T66" s="101">
        <f t="shared" ref="T66:T96" si="14">IF(AND($F$6="YES",HLOOKUP($C$11,$C$11:$N$12,2,0)&gt;=$T$106),$S66+$D$5*0.7*1+$S66*$J$6*1/1200,$S66+$D$5*0.7*1+$S66*$J$5*1/1200)</f>
        <v>14944.288833333334</v>
      </c>
      <c r="U66" s="101">
        <f t="shared" ref="U66:U96" si="15">IF(AND($F$6="YES",HLOOKUP($D$11,$C$11:$N$12,2,0)&gt;=$T$106),$S66+$D$5*0.7*2+($S66)*$J$6*2/1200+$D$5*0.7*$J$6/1200,$S66+$D$5*0.7*2+($S66)*$J$5*2/1200+$D$5*0.7*$J$5/1200)</f>
        <v>15057.627833333332</v>
      </c>
      <c r="V66" s="101">
        <f>IF(AND($F$6="YES",HLOOKUP($E$11,$C$11:$N$12,2,0)=$T$106),$S66+$D$5*0.7*3+($S66)*$J$5*2/1200+($S66)*$J$6*1/1200+$D$5*0.7*2*$J$6/1200+$D$5*0.7*$J$5/1200,IF(AND($F$6="YES",HLOOKUP($E$11,$C$11:$N$12,2,0)&gt;$T$106),$S66+$D$5*0.7*3+($S66)*$J$6*3/1200+$D$5*0.7*2*$J$6/1200+$D$5*0.7*1*$J$5/1200,$S66+$D$5*0.7*3+($S66)*$J$5*3/1200+$D$5*0.7*2*$J$5/1200+$D$5*0.7*1*$J$5/1200))</f>
        <v>15171.017</v>
      </c>
      <c r="W66" s="101">
        <f>IF(AND($F$6="YES",HLOOKUP($F$11,$C$11:$N$12,2,0)&gt;=$T$106),$V66+$D$5*0.7*1+$V66*$J$6*1/1200,$V66+$D$5*0.7*1+$V66*$J$5*1/1200)</f>
        <v>15289.271124666666</v>
      </c>
      <c r="X66" s="101">
        <f>IF(AND($F$6="YES",HLOOKUP($G$11,$C$11:$N$12,2,0)=$T$106),$V66+$D$5*0.7*2+($V66)*$J$6*2/1200+$D$5*0.7*$J$6/1200,IF(AND($F$6="YES",HLOOKUP($G$11,$C$11:$N$12,2,0)&gt;$T$106),$V66+$D$5*0.7*2+($V66)*$J$6*2/1200+$D$5*0.7*$J$6/1200,$V66+$D$5*0.7*2+($V66)*$J$5*2/1200+$D$5*0.7*$J$5/1200))</f>
        <v>15407.576582666667</v>
      </c>
      <c r="Y66" s="101">
        <f>IF(AND($F$6="YES",HLOOKUP($H$11,$C$11:$N$12,2,0)=$T$106),$V66+$D$5*0.7*3+($V66)*$J$5*2/1200+($V66)*$J$6*1/1200+$D$5*0.7*2*$J$6/1200+$D$5*0.7*$J$5/1200,IF(AND($F$6="YES",HLOOKUP($H$11,$C$11:$N$12,2,0)&gt;$T$106),$V66+$D$5*0.7*3+($V66)*$J$6*3/1200+$D$5*0.7*2*$J$6/1200+$D$5*0.7*1*$J$6/1200,$V66+$D$5*0.7*3+($V66)*$J$5*3/1200+$D$5*0.7*2*$J$5/1200+$D$5*0.7*1*$J$5/1200))</f>
        <v>15525.933374</v>
      </c>
      <c r="Z66" s="101">
        <f>IF(AND($F$6="YES",HLOOKUP($I$11,$C$11:$N$12,2,0)&gt;=$T$106),$Y66+$D$5*0.7*1+$Y66*$J$6*1/1200,$Y66+$D$5*0.7*1+$Y66*$J$5*1/1200)</f>
        <v>15646.790218742666</v>
      </c>
      <c r="AA66" s="101">
        <f>IF(AND($F$6="YES",HLOOKUP($J$11,$C$11:$N$12,2,0)=$T$106),$Y66+$D$5*0.7*2+($Y66)*$J$6*2/1200+$D$5*0.7*$J$6/1200,IF(AND($F$6="YES",HLOOKUP($J$11,$C$11:$N$12,2,0)&gt;$T$106),$Y66+$D$5*0.7*2+($Y66)*$J$6*2/1200+$D$5*0.7*$J$6/1200,$Y66+$D$5*0.7*2+($Y66)*$J$5*2/1200+$D$5*0.7*$J$5/1200))</f>
        <v>15767.698396818667</v>
      </c>
      <c r="AB66" s="101">
        <f>IF(AND($F$6="YES",HLOOKUP($K$11,$C$11:$N$12,2,0)=$T$106),$Y66+$D$5*0.7*3+($Y66)*$J$5*2/1200+($Y66)*$J$6*1/1200+$D$5*0.7*2*$J$6/1200+$D$5*0.7*$J$5/1200,IF(AND($F$6="YES",HLOOKUP($K$11,$C$11:$N$12,2,0)&gt;$T$106),$Y66+$D$5*0.7*3+($Y66)*$J$6*3/1200+$D$5*0.7*2*$J$6/1200+$D$5*0.7*1*$J$6/1200,$Y66+$D$5*0.7*3+($Y66)*$J$5*3/1200+$D$5*0.7*2*$J$5/1200+$D$5*0.7*1*$J$5/1200))</f>
        <v>15888.657908228</v>
      </c>
      <c r="AC66" s="101">
        <f>IF(AND($F$6="YES",HLOOKUP($L$11,$C$11:$N$12,2,0)&gt;=$T$106),$AB66+$D$5*0.7*1+$AB66*$J$6*1/1200,$AB66+$D$5*0.7*1+$AB66*$J$5*1/1200)</f>
        <v>16012.174732888339</v>
      </c>
      <c r="AD66" s="101">
        <f>IF(AND($F$6="YES",HLOOKUP($M$11,$C$11:$N$12,2,0)=$T$106),$AB66+$D$5*0.7*2+($AB66)*$J$6*2/1200+$D$5*0.7*$J$6/1200,IF(AND($F$6="YES",HLOOKUP($M$11,$C$11:$N$12,2,0)&gt;$T$106),$AB66+$D$5*0.7*2+($AB66)*$J$6*2/1200+$D$5*0.7*$J$6/1200,$AB66+$D$5*0.7*2+($AB66)*$J$5*2/1200+$D$5*0.7*$J$5/1200))</f>
        <v>16135.742890882011</v>
      </c>
      <c r="AE66" s="101">
        <f>IF(AND($F$6="YES",HLOOKUP($N$11,$C$11:$N$12,2,0)=$T$106),$AB66+$D$5*0.7*3+($AB66)*$J$5*2/1200+($AB66)*$J$6*1/1200+$D$5*0.7*2*$J$6/1200+$D$5*0.7*$J$5/1200,IF(AND($F$6="YES",HLOOKUP($N$11,$C$11:$N$12,2,0)&gt;$T$106),$AB66+$D$5*0.7*3+($AB66)*$J$6*3/1200+$D$5*0.7*2*$J$6/1200+$D$5*0.7*1*$J$6/1200,$AB66+$D$5*0.7*3+($AB66)*$J$5*3/1200+$D$5*0.7*2*$J$5/1200+$D$5*0.7*1*$J$5/1200))</f>
        <v>16259.362382209018</v>
      </c>
    </row>
    <row r="67" spans="2:31" s="35" customFormat="1" ht="15" hidden="1" x14ac:dyDescent="0.2">
      <c r="L67" s="34">
        <v>30326</v>
      </c>
      <c r="M67" s="35">
        <f>ROUND('2011'!AE133,0)</f>
        <v>16326</v>
      </c>
      <c r="N67" s="35">
        <f>ROUND('2011'!AE183,0)</f>
        <v>13213</v>
      </c>
      <c r="O67" s="217">
        <v>14488</v>
      </c>
      <c r="R67" s="46">
        <v>30326</v>
      </c>
      <c r="S67" s="41">
        <f t="shared" ref="S67:S96" si="16">VLOOKUP(R67,$L$66:$N$104,$L$64,0)</f>
        <v>13213</v>
      </c>
      <c r="T67" s="101">
        <f t="shared" si="14"/>
        <v>13314.693166666666</v>
      </c>
      <c r="U67" s="101">
        <f t="shared" si="15"/>
        <v>13416.4365</v>
      </c>
      <c r="V67" s="101">
        <f t="shared" ref="V67:V96" si="17">IF(AND($F$6="YES",HLOOKUP($E$11,$C$11:$N$12,2,0)=$T$106),$S67+$D$5*0.7*3+($S67)*$J$5*2/1200+($S67)*$J$6*1/1200+$D$5*0.7*2*$J$6/1200+$D$5*0.7*$J$5/1200,IF(AND($F$6="YES",HLOOKUP($E$11,$C$11:$N$12,2,0)&gt;$T$106),$S67+$D$5*0.7*3+($S67)*$J$6*3/1200+$D$5*0.7*2*$J$6/1200+$D$5*0.7*1*$J$5/1200,$S67+$D$5*0.7*3+($S67)*$J$5*3/1200+$D$5*0.7*2*$J$5/1200+$D$5*0.7*1*$J$5/1200))</f>
        <v>13518.23</v>
      </c>
      <c r="W67" s="101">
        <f t="shared" ref="W67:W96" si="18">IF(AND($F$6="YES",HLOOKUP($F$11,$C$11:$N$12,2,0)&gt;=$T$106),$V67+$D$5*0.7*1+$V67*$J$6*1/1200,$V67+$D$5*0.7*1+$V67*$J$5*1/1200)</f>
        <v>13624.363686666666</v>
      </c>
      <c r="X67" s="101">
        <f t="shared" ref="X67:X96" si="19">IF(AND($F$6="YES",HLOOKUP($G$11,$C$11:$N$12,2,0)=$T$106),$V67+$D$5*0.7*2+($V67)*$J$6*2/1200+$D$5*0.7*$J$6/1200,IF(AND($F$6="YES",HLOOKUP($G$11,$C$11:$N$12,2,0)&gt;$T$106),$V67+$D$5*0.7*2+($V67)*$J$6*2/1200+$D$5*0.7*$J$6/1200,$V67+$D$5*0.7*2+($V67)*$J$5*2/1200+$D$5*0.7*$J$5/1200))</f>
        <v>13730.548706666666</v>
      </c>
      <c r="Y67" s="101">
        <f t="shared" ref="Y67:Y96" si="20">IF(AND($F$6="YES",HLOOKUP($H$11,$C$11:$N$12,2,0)=$T$106),$V67+$D$5*0.7*3+($V67)*$J$5*2/1200+($V67)*$J$6*1/1200+$D$5*0.7*2*$J$6/1200+$D$5*0.7*$J$5/1200,IF(AND($F$6="YES",HLOOKUP($H$11,$C$11:$N$12,2,0)&gt;$T$106),$V67+$D$5*0.7*3+($V67)*$J$6*3/1200+$D$5*0.7*2*$J$6/1200+$D$5*0.7*1*$J$6/1200,$V67+$D$5*0.7*3+($V67)*$J$5*3/1200+$D$5*0.7*2*$J$5/1200+$D$5*0.7*1*$J$5/1200))</f>
        <v>13836.78506</v>
      </c>
      <c r="Z67" s="101">
        <f t="shared" ref="Z67:Z96" si="21">IF(AND($F$6="YES",HLOOKUP($I$11,$C$11:$N$12,2,0)&gt;=$T$106),$Y67+$D$5*0.7*1+$Y67*$J$6*1/1200,$Y67+$D$5*0.7*1+$Y67*$J$5*1/1200)</f>
        <v>13945.254817106666</v>
      </c>
      <c r="AA67" s="101">
        <f t="shared" ref="AA67:AA96" si="22">IF(AND($F$6="YES",HLOOKUP($J$11,$C$11:$N$12,2,0)=$T$106),$Y67+$D$5*0.7*2+($Y67)*$J$6*2/1200+$D$5*0.7*$J$6/1200,IF(AND($F$6="YES",HLOOKUP($J$11,$C$11:$N$12,2,0)&gt;$T$106),$Y67+$D$5*0.7*2+($Y67)*$J$6*2/1200+$D$5*0.7*$J$6/1200,$Y67+$D$5*0.7*2+($Y67)*$J$5*2/1200+$D$5*0.7*$J$5/1200))</f>
        <v>14053.775907546666</v>
      </c>
      <c r="AB67" s="101">
        <f t="shared" ref="AB67:AB96" si="23">IF(AND($F$6="YES",HLOOKUP($K$11,$C$11:$N$12,2,0)=$T$106),$Y67+$D$5*0.7*3+($Y67)*$J$5*2/1200+($Y67)*$J$6*1/1200+$D$5*0.7*2*$J$6/1200+$D$5*0.7*$J$5/1200,IF(AND($F$6="YES",HLOOKUP($K$11,$C$11:$N$12,2,0)&gt;$T$106),$Y67+$D$5*0.7*3+($Y67)*$J$6*3/1200+$D$5*0.7*2*$J$6/1200+$D$5*0.7*1*$J$6/1200,$Y67+$D$5*0.7*3+($Y67)*$J$5*3/1200+$D$5*0.7*2*$J$5/1200+$D$5*0.7*1*$J$5/1200))</f>
        <v>14162.348331320001</v>
      </c>
      <c r="AC67" s="101">
        <f t="shared" ref="AC67:AC96" si="24">IF(AND($F$6="YES",HLOOKUP($L$11,$C$11:$N$12,2,0)&gt;=$T$106),$AB67+$D$5*0.7*1+$AB67*$J$6*1/1200,$AB67+$D$5*0.7*1+$AB67*$J$5*1/1200)</f>
        <v>14273.205552416348</v>
      </c>
      <c r="AD67" s="101">
        <f t="shared" ref="AD67:AD96" si="25">IF(AND($F$6="YES",HLOOKUP($M$11,$C$11:$N$12,2,0)=$T$106),$AB67+$D$5*0.7*2+($AB67)*$J$6*2/1200+$D$5*0.7*$J$6/1200,IF(AND($F$6="YES",HLOOKUP($M$11,$C$11:$N$12,2,0)&gt;$T$106),$AB67+$D$5*0.7*2+($AB67)*$J$6*2/1200+$D$5*0.7*$J$6/1200,$AB67+$D$5*0.7*2+($AB67)*$J$5*2/1200+$D$5*0.7*$J$5/1200))</f>
        <v>14384.114106846027</v>
      </c>
      <c r="AE67" s="101">
        <f t="shared" ref="AE67:AE96" si="26">IF(AND($F$6="YES",HLOOKUP($N$11,$C$11:$N$12,2,0)=$T$106),$AB67+$D$5*0.7*3+($AB67)*$J$5*2/1200+($AB67)*$J$6*1/1200+$D$5*0.7*2*$J$6/1200+$D$5*0.7*$J$5/1200,IF(AND($F$6="YES",HLOOKUP($N$11,$C$11:$N$12,2,0)&gt;$T$106),$AB67+$D$5*0.7*3+($AB67)*$J$6*3/1200+$D$5*0.7*2*$J$6/1200+$D$5*0.7*1*$J$6/1200,$AB67+$D$5*0.7*3+($AB67)*$J$5*3/1200+$D$5*0.7*2*$J$5/1200+$D$5*0.7*1*$J$5/1200))</f>
        <v>14495.073994609042</v>
      </c>
    </row>
    <row r="68" spans="2:31" s="35" customFormat="1" ht="15" hidden="1" x14ac:dyDescent="0.2">
      <c r="L68" s="34">
        <v>30691</v>
      </c>
      <c r="M68" s="35">
        <f>ROUND('2011'!AE134,0)</f>
        <v>14877</v>
      </c>
      <c r="N68" s="35">
        <f>ROUND('2011'!AE184,0)</f>
        <v>11759</v>
      </c>
      <c r="O68" s="217">
        <v>12910</v>
      </c>
      <c r="R68" s="46">
        <v>30691</v>
      </c>
      <c r="S68" s="41">
        <f t="shared" si="16"/>
        <v>11759</v>
      </c>
      <c r="T68" s="101">
        <f t="shared" si="14"/>
        <v>11850.272833333333</v>
      </c>
      <c r="U68" s="101">
        <f t="shared" si="15"/>
        <v>11941.595833333333</v>
      </c>
      <c r="V68" s="101">
        <f t="shared" si="17"/>
        <v>12032.968999999999</v>
      </c>
      <c r="W68" s="101">
        <f t="shared" si="18"/>
        <v>12128.210772666665</v>
      </c>
      <c r="X68" s="101">
        <f t="shared" si="19"/>
        <v>12223.503878666665</v>
      </c>
      <c r="Y68" s="101">
        <f t="shared" si="20"/>
        <v>12318.848318</v>
      </c>
      <c r="Z68" s="101">
        <f t="shared" si="21"/>
        <v>12416.186538998667</v>
      </c>
      <c r="AA68" s="101">
        <f t="shared" si="22"/>
        <v>12513.576093330666</v>
      </c>
      <c r="AB68" s="101">
        <f t="shared" si="23"/>
        <v>12611.016980996001</v>
      </c>
      <c r="AC68" s="101">
        <f t="shared" si="24"/>
        <v>12710.497772189972</v>
      </c>
      <c r="AD68" s="101">
        <f t="shared" si="25"/>
        <v>12810.029896717275</v>
      </c>
      <c r="AE68" s="101">
        <f t="shared" si="26"/>
        <v>12909.613354577914</v>
      </c>
    </row>
    <row r="69" spans="2:31" s="35" customFormat="1" ht="15" hidden="1" x14ac:dyDescent="0.2">
      <c r="L69" s="34">
        <v>31057</v>
      </c>
      <c r="M69" s="35">
        <f>ROUND('2011'!AE135,0)</f>
        <v>13578</v>
      </c>
      <c r="N69" s="35">
        <f>ROUND('2011'!AE185,0)</f>
        <v>10445</v>
      </c>
      <c r="O69" s="217">
        <v>11476</v>
      </c>
      <c r="R69" s="46">
        <v>31057</v>
      </c>
      <c r="S69" s="41">
        <f t="shared" si="16"/>
        <v>10445</v>
      </c>
      <c r="T69" s="101">
        <f t="shared" si="14"/>
        <v>10526.855833333333</v>
      </c>
      <c r="U69" s="101">
        <f t="shared" si="15"/>
        <v>10608.761833333332</v>
      </c>
      <c r="V69" s="101">
        <f t="shared" si="17"/>
        <v>10690.717999999999</v>
      </c>
      <c r="W69" s="101">
        <f t="shared" si="18"/>
        <v>10776.116598666666</v>
      </c>
      <c r="X69" s="101">
        <f t="shared" si="19"/>
        <v>10861.566530666665</v>
      </c>
      <c r="Y69" s="101">
        <f t="shared" si="20"/>
        <v>10947.067795999999</v>
      </c>
      <c r="Z69" s="101">
        <f t="shared" si="21"/>
        <v>11034.346293170665</v>
      </c>
      <c r="AA69" s="101">
        <f t="shared" si="22"/>
        <v>11121.676123674666</v>
      </c>
      <c r="AB69" s="101">
        <f t="shared" si="23"/>
        <v>11209.057287512</v>
      </c>
      <c r="AC69" s="101">
        <f t="shared" si="24"/>
        <v>11298.257040953755</v>
      </c>
      <c r="AD69" s="101">
        <f t="shared" si="25"/>
        <v>11387.508127728843</v>
      </c>
      <c r="AE69" s="101">
        <f t="shared" si="26"/>
        <v>11476.810547837264</v>
      </c>
    </row>
    <row r="70" spans="2:31" s="35" customFormat="1" ht="15" hidden="1" x14ac:dyDescent="0.2">
      <c r="L70" s="34">
        <v>31422</v>
      </c>
      <c r="M70" s="35">
        <f>ROUND('2011'!AE136,0)</f>
        <v>12393</v>
      </c>
      <c r="N70" s="35">
        <f>ROUND('2011'!AE186,0)</f>
        <v>9274</v>
      </c>
      <c r="O70" s="217">
        <v>10200</v>
      </c>
      <c r="R70" s="46">
        <v>31422</v>
      </c>
      <c r="S70" s="41">
        <f t="shared" si="16"/>
        <v>9274</v>
      </c>
      <c r="T70" s="101">
        <f t="shared" si="14"/>
        <v>9347.4636666666665</v>
      </c>
      <c r="U70" s="101">
        <f t="shared" si="15"/>
        <v>9420.9774999999991</v>
      </c>
      <c r="V70" s="101">
        <f t="shared" si="17"/>
        <v>9494.5414999999994</v>
      </c>
      <c r="W70" s="101">
        <f t="shared" si="18"/>
        <v>9571.1681376666656</v>
      </c>
      <c r="X70" s="101">
        <f t="shared" si="19"/>
        <v>9647.8461086666648</v>
      </c>
      <c r="Y70" s="101">
        <f t="shared" si="20"/>
        <v>9724.5754130000005</v>
      </c>
      <c r="Z70" s="101">
        <f t="shared" si="21"/>
        <v>9802.8889660286677</v>
      </c>
      <c r="AA70" s="101">
        <f t="shared" si="22"/>
        <v>9881.253852390666</v>
      </c>
      <c r="AB70" s="101">
        <f t="shared" si="23"/>
        <v>9959.6700720860008</v>
      </c>
      <c r="AC70" s="101">
        <f t="shared" si="24"/>
        <v>10039.707652614632</v>
      </c>
      <c r="AD70" s="101">
        <f t="shared" si="25"/>
        <v>10119.796566476594</v>
      </c>
      <c r="AE70" s="101">
        <f t="shared" si="26"/>
        <v>10199.936813671893</v>
      </c>
    </row>
    <row r="71" spans="2:31" s="35" customFormat="1" ht="15" hidden="1" x14ac:dyDescent="0.2">
      <c r="L71" s="34">
        <v>31787</v>
      </c>
      <c r="M71" s="35">
        <f>ROUND('2011'!AE137,0)</f>
        <v>11358</v>
      </c>
      <c r="N71" s="35">
        <f>ROUND('2011'!AE187,0)</f>
        <v>8222</v>
      </c>
      <c r="O71" s="217">
        <v>9053</v>
      </c>
      <c r="R71" s="46">
        <v>31787</v>
      </c>
      <c r="S71" s="41">
        <f t="shared" si="16"/>
        <v>8222</v>
      </c>
      <c r="T71" s="101">
        <f t="shared" si="14"/>
        <v>8287.9243333333325</v>
      </c>
      <c r="U71" s="101">
        <f t="shared" si="15"/>
        <v>8353.8988333333327</v>
      </c>
      <c r="V71" s="101">
        <f t="shared" si="17"/>
        <v>8419.923499999999</v>
      </c>
      <c r="W71" s="101">
        <f t="shared" si="18"/>
        <v>8488.669605666666</v>
      </c>
      <c r="X71" s="101">
        <f t="shared" si="19"/>
        <v>8557.467044666666</v>
      </c>
      <c r="Y71" s="101">
        <f t="shared" si="20"/>
        <v>8626.3158169999988</v>
      </c>
      <c r="Z71" s="101">
        <f t="shared" si="21"/>
        <v>8696.5754663246662</v>
      </c>
      <c r="AA71" s="101">
        <f t="shared" si="22"/>
        <v>8766.8864489826647</v>
      </c>
      <c r="AB71" s="101">
        <f t="shared" si="23"/>
        <v>8837.2487649739996</v>
      </c>
      <c r="AC71" s="101">
        <f t="shared" si="24"/>
        <v>8909.0552559171429</v>
      </c>
      <c r="AD71" s="101">
        <f t="shared" si="25"/>
        <v>8980.9130801936171</v>
      </c>
      <c r="AE71" s="101">
        <f t="shared" si="26"/>
        <v>9052.8222378034279</v>
      </c>
    </row>
    <row r="72" spans="2:31" s="35" customFormat="1" ht="15" hidden="1" x14ac:dyDescent="0.2">
      <c r="L72" s="34">
        <v>32152</v>
      </c>
      <c r="M72" s="35">
        <f>ROUND('2011'!AE138,0)</f>
        <v>10417</v>
      </c>
      <c r="N72" s="35">
        <f>ROUND('2011'!AE188,0)</f>
        <v>7291</v>
      </c>
      <c r="O72" s="217">
        <v>8038</v>
      </c>
      <c r="R72" s="46">
        <v>32152</v>
      </c>
      <c r="S72" s="41">
        <f t="shared" si="16"/>
        <v>7291</v>
      </c>
      <c r="T72" s="101">
        <f t="shared" si="14"/>
        <v>7350.2521666666671</v>
      </c>
      <c r="U72" s="101">
        <f t="shared" si="15"/>
        <v>7409.5545000000002</v>
      </c>
      <c r="V72" s="101">
        <f t="shared" si="17"/>
        <v>7468.9070000000011</v>
      </c>
      <c r="W72" s="101">
        <f t="shared" si="18"/>
        <v>7530.6789846666679</v>
      </c>
      <c r="X72" s="101">
        <f t="shared" si="19"/>
        <v>7592.5023026666686</v>
      </c>
      <c r="Y72" s="101">
        <f t="shared" si="20"/>
        <v>7654.3769540000012</v>
      </c>
      <c r="Z72" s="101">
        <f t="shared" si="21"/>
        <v>7717.5090516626678</v>
      </c>
      <c r="AA72" s="101">
        <f t="shared" si="22"/>
        <v>7780.6924826586683</v>
      </c>
      <c r="AB72" s="101">
        <f t="shared" si="23"/>
        <v>7843.9272469880016</v>
      </c>
      <c r="AC72" s="101">
        <f t="shared" si="24"/>
        <v>7908.4493801325807</v>
      </c>
      <c r="AD72" s="101">
        <f t="shared" si="25"/>
        <v>7973.0228466104927</v>
      </c>
      <c r="AE72" s="101">
        <f t="shared" si="26"/>
        <v>8037.6476464217376</v>
      </c>
    </row>
    <row r="73" spans="2:31" s="35" customFormat="1" ht="15" hidden="1" x14ac:dyDescent="0.2">
      <c r="C73" s="36"/>
      <c r="D73" s="36"/>
      <c r="E73" s="36"/>
      <c r="F73" s="36"/>
      <c r="G73" s="36"/>
      <c r="H73" s="36"/>
      <c r="I73" s="36"/>
      <c r="J73" s="37"/>
      <c r="K73" s="36"/>
      <c r="L73" s="34">
        <v>32518</v>
      </c>
      <c r="M73" s="35">
        <f>ROUND('2011'!AE139,0)</f>
        <v>9571</v>
      </c>
      <c r="N73" s="35">
        <f>ROUND('2011'!AE189,0)</f>
        <v>6442</v>
      </c>
      <c r="O73" s="217">
        <v>7112</v>
      </c>
      <c r="R73" s="46">
        <v>32518</v>
      </c>
      <c r="S73" s="41">
        <f t="shared" si="16"/>
        <v>6442</v>
      </c>
      <c r="T73" s="101">
        <f t="shared" si="14"/>
        <v>6495.1676666666663</v>
      </c>
      <c r="U73" s="101">
        <f t="shared" si="15"/>
        <v>6548.3855000000003</v>
      </c>
      <c r="V73" s="101">
        <f t="shared" si="17"/>
        <v>6601.6535000000003</v>
      </c>
      <c r="W73" s="101">
        <f t="shared" si="18"/>
        <v>6657.0656256666671</v>
      </c>
      <c r="X73" s="101">
        <f t="shared" si="19"/>
        <v>6712.5290846666676</v>
      </c>
      <c r="Y73" s="101">
        <f t="shared" si="20"/>
        <v>6768.043877000001</v>
      </c>
      <c r="Z73" s="101">
        <f t="shared" si="21"/>
        <v>6824.6761987646678</v>
      </c>
      <c r="AA73" s="101">
        <f t="shared" si="22"/>
        <v>6881.3598538626684</v>
      </c>
      <c r="AB73" s="101">
        <f t="shared" si="23"/>
        <v>6938.0948422940019</v>
      </c>
      <c r="AC73" s="101">
        <f t="shared" si="24"/>
        <v>6995.9742044708246</v>
      </c>
      <c r="AD73" s="101">
        <f t="shared" si="25"/>
        <v>7053.9048999809811</v>
      </c>
      <c r="AE73" s="101">
        <f t="shared" si="26"/>
        <v>7111.8869288244705</v>
      </c>
    </row>
    <row r="74" spans="2:31" s="35" customFormat="1" ht="15" hidden="1" x14ac:dyDescent="0.2">
      <c r="C74" s="36"/>
      <c r="D74" s="36"/>
      <c r="E74" s="36"/>
      <c r="F74" s="36"/>
      <c r="G74" s="36"/>
      <c r="H74" s="36"/>
      <c r="I74" s="36"/>
      <c r="J74" s="36"/>
      <c r="K74" s="36"/>
      <c r="L74" s="34">
        <v>32874</v>
      </c>
      <c r="M74" s="35">
        <f>ROUND('2011'!AE140,0)</f>
        <v>9378</v>
      </c>
      <c r="N74" s="35">
        <f>ROUND('2011'!AE190,0)</f>
        <v>6243</v>
      </c>
      <c r="O74" s="217">
        <v>6895</v>
      </c>
      <c r="R74" s="46">
        <v>32874</v>
      </c>
      <c r="S74" s="41">
        <f t="shared" si="16"/>
        <v>6243</v>
      </c>
      <c r="T74" s="101">
        <f t="shared" si="14"/>
        <v>6294.7415000000001</v>
      </c>
      <c r="U74" s="101">
        <f t="shared" si="15"/>
        <v>6346.5331666666671</v>
      </c>
      <c r="V74" s="101">
        <f t="shared" si="17"/>
        <v>6398.3750000000009</v>
      </c>
      <c r="W74" s="101">
        <f t="shared" si="18"/>
        <v>6452.2964166666679</v>
      </c>
      <c r="X74" s="101">
        <f t="shared" si="19"/>
        <v>6506.2691666666678</v>
      </c>
      <c r="Y74" s="101">
        <f t="shared" si="20"/>
        <v>6560.2932500000015</v>
      </c>
      <c r="Z74" s="101">
        <f t="shared" si="21"/>
        <v>6615.4020671666685</v>
      </c>
      <c r="AA74" s="101">
        <f t="shared" si="22"/>
        <v>6670.5622176666684</v>
      </c>
      <c r="AB74" s="101">
        <f t="shared" si="23"/>
        <v>6725.7737015000021</v>
      </c>
      <c r="AC74" s="101">
        <f t="shared" si="24"/>
        <v>6782.0960419776684</v>
      </c>
      <c r="AD74" s="101">
        <f t="shared" si="25"/>
        <v>6838.4697157886694</v>
      </c>
      <c r="AE74" s="101">
        <f t="shared" si="26"/>
        <v>6894.8947229330024</v>
      </c>
    </row>
    <row r="75" spans="2:31" s="35" customFormat="1" ht="15.75" hidden="1" x14ac:dyDescent="0.25">
      <c r="C75" s="38"/>
      <c r="D75" s="38"/>
      <c r="E75" s="36"/>
      <c r="F75" s="36"/>
      <c r="G75" s="36"/>
      <c r="H75" s="36"/>
      <c r="I75" s="36"/>
      <c r="J75" s="36"/>
      <c r="K75" s="36"/>
      <c r="L75" s="34">
        <v>33239</v>
      </c>
      <c r="M75" s="35">
        <f>ROUND('2011'!AE141,0)</f>
        <v>8284</v>
      </c>
      <c r="N75" s="35">
        <f>ROUND('2011'!AE191,0)</f>
        <v>5515</v>
      </c>
      <c r="O75" s="217">
        <v>6101</v>
      </c>
      <c r="R75" s="46">
        <v>33239</v>
      </c>
      <c r="S75" s="41">
        <f t="shared" si="16"/>
        <v>5515</v>
      </c>
      <c r="T75" s="101">
        <f t="shared" si="14"/>
        <v>5561.524166666667</v>
      </c>
      <c r="U75" s="101">
        <f t="shared" si="15"/>
        <v>5608.0985000000001</v>
      </c>
      <c r="V75" s="101">
        <f t="shared" si="17"/>
        <v>5654.7230000000009</v>
      </c>
      <c r="W75" s="101">
        <f t="shared" si="18"/>
        <v>5703.1909686666677</v>
      </c>
      <c r="X75" s="101">
        <f t="shared" si="19"/>
        <v>5751.7102706666683</v>
      </c>
      <c r="Y75" s="101">
        <f t="shared" si="20"/>
        <v>5800.2809060000018</v>
      </c>
      <c r="Z75" s="101">
        <f t="shared" si="21"/>
        <v>5849.8162993106689</v>
      </c>
      <c r="AA75" s="101">
        <f t="shared" si="22"/>
        <v>5899.4030259546689</v>
      </c>
      <c r="AB75" s="101">
        <f t="shared" si="23"/>
        <v>5949.0410859320018</v>
      </c>
      <c r="AC75" s="101">
        <f t="shared" si="24"/>
        <v>5999.6673872288366</v>
      </c>
      <c r="AD75" s="101">
        <f t="shared" si="25"/>
        <v>6050.3450218590051</v>
      </c>
      <c r="AE75" s="101">
        <f t="shared" si="26"/>
        <v>6101.0739898225065</v>
      </c>
    </row>
    <row r="76" spans="2:31" s="35" customFormat="1" ht="15.75" hidden="1" x14ac:dyDescent="0.25">
      <c r="C76" s="38"/>
      <c r="D76" s="39"/>
      <c r="E76" s="40"/>
      <c r="F76" s="36"/>
      <c r="G76" s="36"/>
      <c r="H76" s="36"/>
      <c r="I76" s="36"/>
      <c r="J76" s="36"/>
      <c r="K76" s="36"/>
      <c r="L76" s="34">
        <v>33604</v>
      </c>
      <c r="M76" s="35">
        <f>ROUND('2011'!AE142,0)</f>
        <v>7311</v>
      </c>
      <c r="N76" s="35">
        <f>ROUND('2011'!AE192,0)</f>
        <v>4864</v>
      </c>
      <c r="O76" s="217">
        <v>5391</v>
      </c>
      <c r="R76" s="46">
        <v>33604</v>
      </c>
      <c r="S76" s="41">
        <f t="shared" si="16"/>
        <v>4864</v>
      </c>
      <c r="T76" s="101">
        <f t="shared" si="14"/>
        <v>4905.858666666667</v>
      </c>
      <c r="U76" s="101">
        <f t="shared" si="15"/>
        <v>4947.7674999999999</v>
      </c>
      <c r="V76" s="101">
        <f t="shared" si="17"/>
        <v>4989.7265000000007</v>
      </c>
      <c r="W76" s="101">
        <f t="shared" si="18"/>
        <v>5033.3178276666677</v>
      </c>
      <c r="X76" s="101">
        <f t="shared" si="19"/>
        <v>5076.9604886666675</v>
      </c>
      <c r="Y76" s="101">
        <f t="shared" si="20"/>
        <v>5120.6544830000012</v>
      </c>
      <c r="Z76" s="101">
        <f t="shared" si="21"/>
        <v>5165.2059492086682</v>
      </c>
      <c r="AA76" s="101">
        <f t="shared" si="22"/>
        <v>5209.8087487506682</v>
      </c>
      <c r="AB76" s="101">
        <f t="shared" si="23"/>
        <v>5254.4628816260019</v>
      </c>
      <c r="AC76" s="101">
        <f t="shared" si="24"/>
        <v>5299.9956094245927</v>
      </c>
      <c r="AD76" s="101">
        <f t="shared" si="25"/>
        <v>5345.5796705565172</v>
      </c>
      <c r="AE76" s="101">
        <f t="shared" si="26"/>
        <v>5391.2150650217745</v>
      </c>
    </row>
    <row r="77" spans="2:31" s="35" customFormat="1" ht="15.75" hidden="1" x14ac:dyDescent="0.25">
      <c r="C77" s="38"/>
      <c r="D77" s="38"/>
      <c r="E77" s="36"/>
      <c r="F77" s="36"/>
      <c r="G77" s="36"/>
      <c r="H77" s="36"/>
      <c r="I77" s="36"/>
      <c r="J77" s="36"/>
      <c r="K77" s="36"/>
      <c r="L77" s="34">
        <v>33970</v>
      </c>
      <c r="M77" s="35">
        <f>ROUND('2011'!AE143,0)</f>
        <v>6442</v>
      </c>
      <c r="N77" s="35">
        <f>ROUND('2011'!AE193,0)</f>
        <v>4291</v>
      </c>
      <c r="O77" s="217">
        <v>4766</v>
      </c>
      <c r="R77" s="46">
        <v>33970</v>
      </c>
      <c r="S77" s="41">
        <f t="shared" si="16"/>
        <v>4291</v>
      </c>
      <c r="T77" s="101">
        <f t="shared" si="14"/>
        <v>4328.7521666666671</v>
      </c>
      <c r="U77" s="101">
        <f t="shared" si="15"/>
        <v>4366.5545000000002</v>
      </c>
      <c r="V77" s="101">
        <f t="shared" si="17"/>
        <v>4404.4070000000011</v>
      </c>
      <c r="W77" s="101">
        <f t="shared" si="18"/>
        <v>4443.705984666668</v>
      </c>
      <c r="X77" s="101">
        <f t="shared" si="19"/>
        <v>4483.0563026666678</v>
      </c>
      <c r="Y77" s="101">
        <f t="shared" si="20"/>
        <v>4522.4579540000013</v>
      </c>
      <c r="Z77" s="101">
        <f t="shared" si="21"/>
        <v>4562.6226456626682</v>
      </c>
      <c r="AA77" s="101">
        <f t="shared" si="22"/>
        <v>4602.8386706586689</v>
      </c>
      <c r="AB77" s="101">
        <f t="shared" si="23"/>
        <v>4643.1060289880015</v>
      </c>
      <c r="AC77" s="101">
        <f t="shared" si="24"/>
        <v>4684.1554732005798</v>
      </c>
      <c r="AD77" s="101">
        <f t="shared" si="25"/>
        <v>4725.2562507464927</v>
      </c>
      <c r="AE77" s="101">
        <f t="shared" si="26"/>
        <v>4766.4083616257376</v>
      </c>
    </row>
    <row r="78" spans="2:31" s="35" customFormat="1" ht="15" hidden="1" x14ac:dyDescent="0.2">
      <c r="B78" s="41"/>
      <c r="C78" s="42"/>
      <c r="D78" s="42"/>
      <c r="E78" s="42"/>
      <c r="F78" s="42"/>
      <c r="G78" s="42"/>
      <c r="H78" s="42"/>
      <c r="I78" s="42"/>
      <c r="J78" s="42"/>
      <c r="K78" s="42"/>
      <c r="L78" s="34">
        <v>34335</v>
      </c>
      <c r="M78" s="35">
        <f>ROUND('2011'!AE144,0)</f>
        <v>5672</v>
      </c>
      <c r="N78" s="35">
        <f>ROUND('2011'!AE194,0)</f>
        <v>3776</v>
      </c>
      <c r="O78" s="217">
        <v>4204</v>
      </c>
      <c r="R78" s="46">
        <v>34335</v>
      </c>
      <c r="S78" s="41">
        <f t="shared" si="16"/>
        <v>3776</v>
      </c>
      <c r="T78" s="101">
        <f t="shared" si="14"/>
        <v>3810.0613333333336</v>
      </c>
      <c r="U78" s="101">
        <f t="shared" si="15"/>
        <v>3844.1728333333335</v>
      </c>
      <c r="V78" s="101">
        <f t="shared" si="17"/>
        <v>3878.3345000000004</v>
      </c>
      <c r="W78" s="101">
        <f t="shared" si="18"/>
        <v>3913.7756196666669</v>
      </c>
      <c r="X78" s="101">
        <f t="shared" si="19"/>
        <v>3949.2680726666672</v>
      </c>
      <c r="Y78" s="101">
        <f t="shared" si="20"/>
        <v>3984.8118590000004</v>
      </c>
      <c r="Z78" s="101">
        <f t="shared" si="21"/>
        <v>4021.0338126326669</v>
      </c>
      <c r="AA78" s="101">
        <f t="shared" si="22"/>
        <v>4057.3070995986668</v>
      </c>
      <c r="AB78" s="101">
        <f t="shared" si="23"/>
        <v>4093.6317198980005</v>
      </c>
      <c r="AC78" s="101">
        <f t="shared" si="24"/>
        <v>4130.651685843919</v>
      </c>
      <c r="AD78" s="101">
        <f t="shared" si="25"/>
        <v>4167.7229851231714</v>
      </c>
      <c r="AE78" s="101">
        <f t="shared" si="26"/>
        <v>4204.8456177357566</v>
      </c>
    </row>
    <row r="79" spans="2:31" s="35" customFormat="1" ht="15" hidden="1" x14ac:dyDescent="0.2">
      <c r="B79" s="47"/>
      <c r="C79" s="42"/>
      <c r="D79" s="42"/>
      <c r="E79" s="42"/>
      <c r="F79" s="42"/>
      <c r="G79" s="42"/>
      <c r="H79" s="42"/>
      <c r="I79" s="42"/>
      <c r="J79" s="42"/>
      <c r="K79" s="42"/>
      <c r="L79" s="34">
        <v>34700</v>
      </c>
      <c r="M79" s="35">
        <f>ROUND('2011'!AE145,0)</f>
        <v>4989</v>
      </c>
      <c r="N79" s="35">
        <f>ROUND('2011'!AE195,0)</f>
        <v>3323</v>
      </c>
      <c r="O79" s="217">
        <v>3711</v>
      </c>
      <c r="R79" s="46">
        <v>34700</v>
      </c>
      <c r="S79" s="41">
        <f t="shared" si="16"/>
        <v>3323</v>
      </c>
      <c r="T79" s="101">
        <f t="shared" si="14"/>
        <v>3353.8148333333334</v>
      </c>
      <c r="U79" s="101">
        <f t="shared" si="15"/>
        <v>3384.6798333333336</v>
      </c>
      <c r="V79" s="101">
        <f t="shared" si="17"/>
        <v>3415.5950000000003</v>
      </c>
      <c r="W79" s="101">
        <f t="shared" si="18"/>
        <v>3447.6426966666668</v>
      </c>
      <c r="X79" s="101">
        <f t="shared" si="19"/>
        <v>3479.7417266666671</v>
      </c>
      <c r="Y79" s="101">
        <f t="shared" si="20"/>
        <v>3511.8920900000003</v>
      </c>
      <c r="Z79" s="101">
        <f t="shared" si="21"/>
        <v>3544.645965326667</v>
      </c>
      <c r="AA79" s="101">
        <f t="shared" si="22"/>
        <v>3577.4511739866671</v>
      </c>
      <c r="AB79" s="101">
        <f t="shared" si="23"/>
        <v>3610.3077159800005</v>
      </c>
      <c r="AC79" s="101">
        <f t="shared" si="24"/>
        <v>3643.7833058971873</v>
      </c>
      <c r="AD79" s="101">
        <f t="shared" si="25"/>
        <v>3677.3102291477071</v>
      </c>
      <c r="AE79" s="101">
        <f t="shared" si="26"/>
        <v>3710.8884857315606</v>
      </c>
    </row>
    <row r="80" spans="2:31" s="35" customFormat="1" ht="15" hidden="1" x14ac:dyDescent="0.2">
      <c r="C80" s="36"/>
      <c r="D80" s="44"/>
      <c r="E80" s="44"/>
      <c r="F80" s="44"/>
      <c r="G80" s="44"/>
      <c r="H80" s="44"/>
      <c r="I80" s="44"/>
      <c r="J80" s="44"/>
      <c r="K80" s="44"/>
      <c r="L80" s="34">
        <v>35065</v>
      </c>
      <c r="M80" s="35">
        <f>ROUND('2011'!AE146,0)</f>
        <v>4385</v>
      </c>
      <c r="N80" s="35">
        <f>ROUND('2011'!AE196,0)</f>
        <v>2920</v>
      </c>
      <c r="O80" s="217">
        <v>3271</v>
      </c>
      <c r="R80" s="46">
        <v>35065</v>
      </c>
      <c r="S80" s="41">
        <f t="shared" si="16"/>
        <v>2920</v>
      </c>
      <c r="T80" s="101">
        <f t="shared" si="14"/>
        <v>2947.9266666666667</v>
      </c>
      <c r="U80" s="101">
        <f t="shared" si="15"/>
        <v>2975.9035000000003</v>
      </c>
      <c r="V80" s="101">
        <f t="shared" si="17"/>
        <v>3003.9305000000004</v>
      </c>
      <c r="W80" s="101">
        <f t="shared" si="18"/>
        <v>3032.9593236666669</v>
      </c>
      <c r="X80" s="101">
        <f t="shared" si="19"/>
        <v>3062.0394806666673</v>
      </c>
      <c r="Y80" s="101">
        <f t="shared" si="20"/>
        <v>3091.1709710000005</v>
      </c>
      <c r="Z80" s="101">
        <f t="shared" si="21"/>
        <v>3120.8395581206673</v>
      </c>
      <c r="AA80" s="101">
        <f t="shared" si="22"/>
        <v>3150.5594785746671</v>
      </c>
      <c r="AB80" s="101">
        <f t="shared" si="23"/>
        <v>3180.3307323620006</v>
      </c>
      <c r="AC80" s="101">
        <f t="shared" si="24"/>
        <v>3210.6531577326555</v>
      </c>
      <c r="AD80" s="101">
        <f t="shared" si="25"/>
        <v>3241.0269164366432</v>
      </c>
      <c r="AE80" s="101">
        <f t="shared" si="26"/>
        <v>3271.4520084739647</v>
      </c>
    </row>
    <row r="81" spans="12:31" s="35" customFormat="1" ht="15" hidden="1" x14ac:dyDescent="0.2">
      <c r="L81" s="34">
        <v>35431</v>
      </c>
      <c r="M81" s="35">
        <f>ROUND('2011'!AE147,0)</f>
        <v>3840</v>
      </c>
      <c r="N81" s="35">
        <f>ROUND('2011'!AE197,0)</f>
        <v>2556</v>
      </c>
      <c r="O81" s="217">
        <v>2875</v>
      </c>
      <c r="R81" s="46">
        <v>35431</v>
      </c>
      <c r="S81" s="41">
        <f t="shared" si="16"/>
        <v>2556</v>
      </c>
      <c r="T81" s="101">
        <f t="shared" si="14"/>
        <v>2581.3180000000002</v>
      </c>
      <c r="U81" s="101">
        <f t="shared" si="15"/>
        <v>2606.6861666666668</v>
      </c>
      <c r="V81" s="101">
        <f t="shared" si="17"/>
        <v>2632.1045000000004</v>
      </c>
      <c r="W81" s="101">
        <f t="shared" si="18"/>
        <v>2658.4065996666673</v>
      </c>
      <c r="X81" s="101">
        <f t="shared" si="19"/>
        <v>2684.760032666667</v>
      </c>
      <c r="Y81" s="101">
        <f t="shared" si="20"/>
        <v>2711.1647990000006</v>
      </c>
      <c r="Z81" s="101">
        <f t="shared" si="21"/>
        <v>2738.0466741926671</v>
      </c>
      <c r="AA81" s="101">
        <f t="shared" si="22"/>
        <v>2764.9798827186673</v>
      </c>
      <c r="AB81" s="101">
        <f t="shared" si="23"/>
        <v>2791.9644245780005</v>
      </c>
      <c r="AC81" s="101">
        <f t="shared" si="24"/>
        <v>2819.4388303582391</v>
      </c>
      <c r="AD81" s="101">
        <f t="shared" si="25"/>
        <v>2846.964569471811</v>
      </c>
      <c r="AE81" s="101">
        <f t="shared" si="26"/>
        <v>2874.5416419187163</v>
      </c>
    </row>
    <row r="82" spans="12:31" s="35" customFormat="1" ht="15" hidden="1" x14ac:dyDescent="0.2">
      <c r="L82" s="34">
        <v>35796</v>
      </c>
      <c r="M82" s="35">
        <f>ROUND('2011'!AE148,0)</f>
        <v>3360</v>
      </c>
      <c r="N82" s="35">
        <f>ROUND('2011'!AE198,0)</f>
        <v>2239</v>
      </c>
      <c r="O82" s="217">
        <v>2529</v>
      </c>
      <c r="R82" s="46">
        <v>35796</v>
      </c>
      <c r="S82" s="41">
        <f t="shared" si="16"/>
        <v>2239</v>
      </c>
      <c r="T82" s="101">
        <f t="shared" si="14"/>
        <v>2262.0461666666665</v>
      </c>
      <c r="U82" s="101">
        <f t="shared" si="15"/>
        <v>2285.1425000000004</v>
      </c>
      <c r="V82" s="101">
        <f t="shared" si="17"/>
        <v>2308.2890000000002</v>
      </c>
      <c r="W82" s="101">
        <f t="shared" si="18"/>
        <v>2332.216452666667</v>
      </c>
      <c r="X82" s="101">
        <f t="shared" si="19"/>
        <v>2356.1952386666667</v>
      </c>
      <c r="Y82" s="101">
        <f t="shared" si="20"/>
        <v>2380.2253580000001</v>
      </c>
      <c r="Z82" s="101">
        <f t="shared" si="21"/>
        <v>2404.680343958667</v>
      </c>
      <c r="AA82" s="101">
        <f t="shared" si="22"/>
        <v>2429.1866632506667</v>
      </c>
      <c r="AB82" s="101">
        <f t="shared" si="23"/>
        <v>2453.7443158760002</v>
      </c>
      <c r="AC82" s="101">
        <f t="shared" si="24"/>
        <v>2478.738440859091</v>
      </c>
      <c r="AD82" s="101">
        <f t="shared" si="25"/>
        <v>2503.7838991755148</v>
      </c>
      <c r="AE82" s="101">
        <f t="shared" si="26"/>
        <v>2528.8806908252723</v>
      </c>
    </row>
    <row r="83" spans="12:31" s="35" customFormat="1" ht="15" hidden="1" x14ac:dyDescent="0.2">
      <c r="L83" s="34">
        <v>36161</v>
      </c>
      <c r="M83" s="35">
        <f>ROUND('2011'!AE149,0)</f>
        <v>2937</v>
      </c>
      <c r="N83" s="35">
        <f>ROUND('2011'!AE199,0)</f>
        <v>1954</v>
      </c>
      <c r="O83" s="217">
        <v>2218</v>
      </c>
      <c r="R83" s="46">
        <v>36161</v>
      </c>
      <c r="S83" s="41">
        <f t="shared" si="16"/>
        <v>1954</v>
      </c>
      <c r="T83" s="101">
        <f t="shared" si="14"/>
        <v>1975.0036666666667</v>
      </c>
      <c r="U83" s="101">
        <f t="shared" si="15"/>
        <v>1996.0574999999999</v>
      </c>
      <c r="V83" s="101">
        <f t="shared" si="17"/>
        <v>2017.1614999999999</v>
      </c>
      <c r="W83" s="101">
        <f t="shared" si="18"/>
        <v>2038.9540176666667</v>
      </c>
      <c r="X83" s="101">
        <f t="shared" si="19"/>
        <v>2060.7978686666665</v>
      </c>
      <c r="Y83" s="101">
        <f t="shared" si="20"/>
        <v>2082.693053</v>
      </c>
      <c r="Z83" s="101">
        <f t="shared" si="21"/>
        <v>2104.9661353886668</v>
      </c>
      <c r="AA83" s="101">
        <f t="shared" si="22"/>
        <v>2127.2905511106665</v>
      </c>
      <c r="AB83" s="101">
        <f t="shared" si="23"/>
        <v>2149.6663001659999</v>
      </c>
      <c r="AC83" s="101">
        <f t="shared" si="24"/>
        <v>2172.4305197005506</v>
      </c>
      <c r="AD83" s="101">
        <f t="shared" si="25"/>
        <v>2195.2460725684346</v>
      </c>
      <c r="AE83" s="101">
        <f t="shared" si="26"/>
        <v>2218.1129587696519</v>
      </c>
    </row>
    <row r="84" spans="12:31" s="35" customFormat="1" ht="15" hidden="1" x14ac:dyDescent="0.2">
      <c r="L84" s="34">
        <v>36526</v>
      </c>
      <c r="M84" s="35">
        <f>ROUND('2011'!AE150,0)</f>
        <v>2554</v>
      </c>
      <c r="N84" s="35">
        <f>ROUND('2011'!AE200,0)</f>
        <v>1706</v>
      </c>
      <c r="O84" s="217">
        <v>1969</v>
      </c>
      <c r="R84" s="46">
        <v>36526</v>
      </c>
      <c r="S84" s="41">
        <f t="shared" si="16"/>
        <v>1706</v>
      </c>
      <c r="T84" s="101">
        <f t="shared" si="14"/>
        <v>1725.2263333333333</v>
      </c>
      <c r="U84" s="101">
        <f t="shared" si="15"/>
        <v>1744.5028333333332</v>
      </c>
      <c r="V84" s="101">
        <f t="shared" si="17"/>
        <v>1763.8295000000001</v>
      </c>
      <c r="W84" s="101">
        <f t="shared" si="18"/>
        <v>1783.7642496666667</v>
      </c>
      <c r="X84" s="101">
        <f t="shared" si="19"/>
        <v>1803.7503326666667</v>
      </c>
      <c r="Y84" s="101">
        <f t="shared" si="20"/>
        <v>1823.7877490000001</v>
      </c>
      <c r="Z84" s="101">
        <f t="shared" si="21"/>
        <v>1844.1621924926667</v>
      </c>
      <c r="AA84" s="101">
        <f t="shared" si="22"/>
        <v>1864.5879693186666</v>
      </c>
      <c r="AB84" s="101">
        <f t="shared" si="23"/>
        <v>1885.0650794780001</v>
      </c>
      <c r="AC84" s="101">
        <f t="shared" si="24"/>
        <v>1905.8888900608388</v>
      </c>
      <c r="AD84" s="101">
        <f t="shared" si="25"/>
        <v>1926.7640339770107</v>
      </c>
      <c r="AE84" s="101">
        <f t="shared" si="26"/>
        <v>1947.690511226516</v>
      </c>
    </row>
    <row r="85" spans="12:31" s="35" customFormat="1" ht="15" hidden="1" x14ac:dyDescent="0.2">
      <c r="L85" s="34">
        <v>36892</v>
      </c>
      <c r="M85" s="35">
        <f>ROUND('2011'!AE151,0)</f>
        <v>2220</v>
      </c>
      <c r="N85" s="35">
        <f>ROUND('2011'!AE201,0)</f>
        <v>1480</v>
      </c>
      <c r="O85" s="217">
        <v>1701</v>
      </c>
      <c r="R85" s="46">
        <v>36892</v>
      </c>
      <c r="S85" s="41">
        <f t="shared" si="16"/>
        <v>1480</v>
      </c>
      <c r="T85" s="101">
        <f t="shared" si="14"/>
        <v>1497.6066666666666</v>
      </c>
      <c r="U85" s="101">
        <f t="shared" si="15"/>
        <v>1515.2635</v>
      </c>
      <c r="V85" s="101">
        <f t="shared" si="17"/>
        <v>1532.9704999999999</v>
      </c>
      <c r="W85" s="101">
        <f t="shared" si="18"/>
        <v>1551.2122836666665</v>
      </c>
      <c r="X85" s="101">
        <f t="shared" si="19"/>
        <v>1569.5054006666667</v>
      </c>
      <c r="Y85" s="101">
        <f t="shared" si="20"/>
        <v>1587.8498509999999</v>
      </c>
      <c r="Z85" s="101">
        <f t="shared" si="21"/>
        <v>1606.4940832406667</v>
      </c>
      <c r="AA85" s="101">
        <f t="shared" si="22"/>
        <v>1625.1896488146667</v>
      </c>
      <c r="AB85" s="101">
        <f t="shared" si="23"/>
        <v>1643.9365477219999</v>
      </c>
      <c r="AC85" s="101">
        <f t="shared" si="24"/>
        <v>1662.9920824052945</v>
      </c>
      <c r="AD85" s="101">
        <f t="shared" si="25"/>
        <v>1682.0989504219226</v>
      </c>
      <c r="AE85" s="101">
        <f t="shared" si="26"/>
        <v>1701.2571517718839</v>
      </c>
    </row>
    <row r="86" spans="12:31" s="35" customFormat="1" ht="15" hidden="1" x14ac:dyDescent="0.2">
      <c r="L86" s="34">
        <v>37257</v>
      </c>
      <c r="M86" s="35">
        <f>ROUND('2011'!AE152,0)</f>
        <v>1922</v>
      </c>
      <c r="N86" s="35">
        <f>ROUND('2011'!AE202,0)</f>
        <v>1282</v>
      </c>
      <c r="O86" s="217">
        <v>1485</v>
      </c>
      <c r="R86" s="46">
        <v>37257</v>
      </c>
      <c r="S86" s="41">
        <f t="shared" si="16"/>
        <v>1282</v>
      </c>
      <c r="T86" s="101">
        <f t="shared" si="14"/>
        <v>1298.1876666666667</v>
      </c>
      <c r="U86" s="101">
        <f t="shared" si="15"/>
        <v>1314.4255000000001</v>
      </c>
      <c r="V86" s="101">
        <f t="shared" si="17"/>
        <v>1330.7135000000001</v>
      </c>
      <c r="W86" s="101">
        <f t="shared" si="18"/>
        <v>1347.4720656666668</v>
      </c>
      <c r="X86" s="101">
        <f t="shared" si="19"/>
        <v>1364.2819646666667</v>
      </c>
      <c r="Y86" s="101">
        <f t="shared" si="20"/>
        <v>1381.1431970000001</v>
      </c>
      <c r="Z86" s="101">
        <f t="shared" si="21"/>
        <v>1398.2715804446668</v>
      </c>
      <c r="AA86" s="101">
        <f t="shared" si="22"/>
        <v>1415.4512972226667</v>
      </c>
      <c r="AB86" s="101">
        <f t="shared" si="23"/>
        <v>1432.682347334</v>
      </c>
      <c r="AC86" s="101">
        <f t="shared" si="24"/>
        <v>1450.1886845477827</v>
      </c>
      <c r="AD86" s="101">
        <f t="shared" si="25"/>
        <v>1467.7463550948987</v>
      </c>
      <c r="AE86" s="101">
        <f t="shared" si="26"/>
        <v>1485.3553589753481</v>
      </c>
    </row>
    <row r="87" spans="12:31" s="35" customFormat="1" ht="15" hidden="1" x14ac:dyDescent="0.2">
      <c r="L87" s="34">
        <v>37622</v>
      </c>
      <c r="M87" s="35">
        <f>ROUND('2011'!AE153,0)</f>
        <v>1648</v>
      </c>
      <c r="N87" s="35">
        <f>ROUND('2011'!AE203,0)</f>
        <v>1100</v>
      </c>
      <c r="O87" s="217">
        <v>1287</v>
      </c>
      <c r="R87" s="46">
        <v>37622</v>
      </c>
      <c r="S87" s="41">
        <f t="shared" si="16"/>
        <v>1100</v>
      </c>
      <c r="T87" s="101">
        <f t="shared" si="14"/>
        <v>1114.8833333333334</v>
      </c>
      <c r="U87" s="101">
        <f t="shared" si="15"/>
        <v>1129.8168333333333</v>
      </c>
      <c r="V87" s="101">
        <f t="shared" si="17"/>
        <v>1144.8005000000001</v>
      </c>
      <c r="W87" s="101">
        <f t="shared" si="18"/>
        <v>1160.1957036666668</v>
      </c>
      <c r="X87" s="101">
        <f t="shared" si="19"/>
        <v>1175.6422406666668</v>
      </c>
      <c r="Y87" s="101">
        <f t="shared" si="20"/>
        <v>1191.1401110000002</v>
      </c>
      <c r="Z87" s="101">
        <f t="shared" si="21"/>
        <v>1206.8751384806669</v>
      </c>
      <c r="AA87" s="101">
        <f t="shared" si="22"/>
        <v>1222.6614992946668</v>
      </c>
      <c r="AB87" s="101">
        <f t="shared" si="23"/>
        <v>1238.4991934420002</v>
      </c>
      <c r="AC87" s="101">
        <f t="shared" si="24"/>
        <v>1254.581520860575</v>
      </c>
      <c r="AD87" s="101">
        <f t="shared" si="25"/>
        <v>1270.7151816124829</v>
      </c>
      <c r="AE87" s="101">
        <f t="shared" si="26"/>
        <v>1286.9001756977243</v>
      </c>
    </row>
    <row r="88" spans="12:31" s="35" customFormat="1" ht="15" hidden="1" x14ac:dyDescent="0.2">
      <c r="L88" s="34">
        <v>37987</v>
      </c>
      <c r="M88" s="35">
        <f>ROUND('2011'!AE154,0)</f>
        <v>1402</v>
      </c>
      <c r="N88" s="35">
        <f>ROUND('2011'!AE204,0)</f>
        <v>934</v>
      </c>
      <c r="O88" s="217">
        <v>1106</v>
      </c>
      <c r="R88" s="46">
        <v>37987</v>
      </c>
      <c r="S88" s="41">
        <f t="shared" si="16"/>
        <v>934</v>
      </c>
      <c r="T88" s="101">
        <f t="shared" si="14"/>
        <v>947.69366666666667</v>
      </c>
      <c r="U88" s="101">
        <f t="shared" si="15"/>
        <v>961.4375</v>
      </c>
      <c r="V88" s="101">
        <f t="shared" si="17"/>
        <v>975.23149999999998</v>
      </c>
      <c r="W88" s="101">
        <f t="shared" si="18"/>
        <v>989.38319766666666</v>
      </c>
      <c r="X88" s="101">
        <f t="shared" si="19"/>
        <v>1003.5862286666667</v>
      </c>
      <c r="Y88" s="101">
        <f t="shared" si="20"/>
        <v>1017.840593</v>
      </c>
      <c r="Z88" s="101">
        <f t="shared" si="21"/>
        <v>1032.3047573486665</v>
      </c>
      <c r="AA88" s="101">
        <f t="shared" si="22"/>
        <v>1046.8202550306667</v>
      </c>
      <c r="AB88" s="101">
        <f t="shared" si="23"/>
        <v>1061.3870860459999</v>
      </c>
      <c r="AC88" s="101">
        <f t="shared" si="24"/>
        <v>1076.1705913436706</v>
      </c>
      <c r="AD88" s="101">
        <f t="shared" si="25"/>
        <v>1091.0054299746746</v>
      </c>
      <c r="AE88" s="101">
        <f t="shared" si="26"/>
        <v>1105.8916019390119</v>
      </c>
    </row>
    <row r="89" spans="12:31" s="35" customFormat="1" ht="15" hidden="1" x14ac:dyDescent="0.2">
      <c r="L89" s="34">
        <v>38353</v>
      </c>
      <c r="M89" s="35">
        <f>ROUND('2011'!AE155,0)</f>
        <v>1175</v>
      </c>
      <c r="N89" s="35">
        <f>ROUND('2011'!AE205,0)</f>
        <v>784</v>
      </c>
      <c r="O89" s="217">
        <v>941</v>
      </c>
      <c r="R89" s="46">
        <v>38353</v>
      </c>
      <c r="S89" s="41">
        <f t="shared" si="16"/>
        <v>784</v>
      </c>
      <c r="T89" s="101">
        <f t="shared" si="14"/>
        <v>796.61866666666663</v>
      </c>
      <c r="U89" s="101">
        <f t="shared" si="15"/>
        <v>809.28750000000002</v>
      </c>
      <c r="V89" s="101">
        <f t="shared" si="17"/>
        <v>822.00649999999996</v>
      </c>
      <c r="W89" s="101">
        <f t="shared" si="18"/>
        <v>835.03454766666664</v>
      </c>
      <c r="X89" s="101">
        <f t="shared" si="19"/>
        <v>848.11392866666665</v>
      </c>
      <c r="Y89" s="101">
        <f t="shared" si="20"/>
        <v>861.244643</v>
      </c>
      <c r="Z89" s="101">
        <f t="shared" si="21"/>
        <v>874.5604370486667</v>
      </c>
      <c r="AA89" s="101">
        <f t="shared" si="22"/>
        <v>887.92756443066662</v>
      </c>
      <c r="AB89" s="101">
        <f t="shared" si="23"/>
        <v>901.34602514599999</v>
      </c>
      <c r="AC89" s="101">
        <f t="shared" si="24"/>
        <v>914.95589599707068</v>
      </c>
      <c r="AD89" s="101">
        <f t="shared" si="25"/>
        <v>928.6171001814746</v>
      </c>
      <c r="AE89" s="101">
        <f t="shared" si="26"/>
        <v>942.32963769921196</v>
      </c>
    </row>
    <row r="90" spans="12:31" s="35" customFormat="1" ht="15" hidden="1" x14ac:dyDescent="0.2">
      <c r="L90" s="34">
        <v>38718</v>
      </c>
      <c r="M90" s="35">
        <f>ROUND('2011'!AE156,0)</f>
        <v>965</v>
      </c>
      <c r="N90" s="35">
        <f>ROUND('2011'!AE206,0)</f>
        <v>642</v>
      </c>
      <c r="O90" s="217">
        <v>787</v>
      </c>
      <c r="R90" s="46">
        <v>38718</v>
      </c>
      <c r="S90" s="41">
        <f t="shared" si="16"/>
        <v>642</v>
      </c>
      <c r="T90" s="101">
        <f t="shared" si="14"/>
        <v>653.601</v>
      </c>
      <c r="U90" s="101">
        <f t="shared" si="15"/>
        <v>665.25216666666665</v>
      </c>
      <c r="V90" s="101">
        <f t="shared" si="17"/>
        <v>676.95349999999996</v>
      </c>
      <c r="W90" s="101">
        <f t="shared" si="18"/>
        <v>688.91782566666666</v>
      </c>
      <c r="X90" s="101">
        <f t="shared" si="19"/>
        <v>700.93348466666657</v>
      </c>
      <c r="Y90" s="101">
        <f t="shared" si="20"/>
        <v>713.00047699999993</v>
      </c>
      <c r="Z90" s="101">
        <f t="shared" si="21"/>
        <v>725.22914716466664</v>
      </c>
      <c r="AA90" s="101">
        <f t="shared" si="22"/>
        <v>737.50915066266657</v>
      </c>
      <c r="AB90" s="101">
        <f t="shared" si="23"/>
        <v>749.84048749399994</v>
      </c>
      <c r="AC90" s="101">
        <f t="shared" si="24"/>
        <v>762.33931773562256</v>
      </c>
      <c r="AD90" s="101">
        <f t="shared" si="25"/>
        <v>774.88948131057862</v>
      </c>
      <c r="AE90" s="101">
        <f t="shared" si="26"/>
        <v>787.49097821886789</v>
      </c>
    </row>
    <row r="91" spans="12:31" s="35" customFormat="1" ht="15" hidden="1" x14ac:dyDescent="0.2">
      <c r="L91" s="34">
        <v>39083</v>
      </c>
      <c r="M91" s="35">
        <f>ROUND('2011'!AE157,0)</f>
        <v>770</v>
      </c>
      <c r="N91" s="35">
        <f>ROUND('2011'!AE207,0)</f>
        <v>513</v>
      </c>
      <c r="O91" s="217">
        <v>647</v>
      </c>
      <c r="R91" s="46">
        <v>39083</v>
      </c>
      <c r="S91" s="41">
        <f t="shared" si="16"/>
        <v>513</v>
      </c>
      <c r="T91" s="101">
        <f t="shared" si="14"/>
        <v>523.67650000000003</v>
      </c>
      <c r="U91" s="101">
        <f t="shared" si="15"/>
        <v>534.40316666666661</v>
      </c>
      <c r="V91" s="101">
        <f t="shared" si="17"/>
        <v>545.17999999999995</v>
      </c>
      <c r="W91" s="101">
        <f t="shared" si="18"/>
        <v>556.17798666666658</v>
      </c>
      <c r="X91" s="101">
        <f t="shared" si="19"/>
        <v>567.22730666666666</v>
      </c>
      <c r="Y91" s="101">
        <f t="shared" si="20"/>
        <v>578.32795999999996</v>
      </c>
      <c r="Z91" s="101">
        <f t="shared" si="21"/>
        <v>589.56903170666658</v>
      </c>
      <c r="AA91" s="101">
        <f t="shared" si="22"/>
        <v>600.86143674666664</v>
      </c>
      <c r="AB91" s="101">
        <f t="shared" si="23"/>
        <v>612.20517511999992</v>
      </c>
      <c r="AC91" s="101">
        <f t="shared" si="24"/>
        <v>623.69467973754661</v>
      </c>
      <c r="AD91" s="101">
        <f t="shared" si="25"/>
        <v>635.23551768842663</v>
      </c>
      <c r="AE91" s="101">
        <f t="shared" si="26"/>
        <v>646.82768897263986</v>
      </c>
    </row>
    <row r="92" spans="12:31" s="35" customFormat="1" ht="15" hidden="1" x14ac:dyDescent="0.2">
      <c r="L92" s="34">
        <v>39448</v>
      </c>
      <c r="M92" s="35">
        <f>ROUND('2011'!AE158,0)</f>
        <v>590</v>
      </c>
      <c r="N92" s="35">
        <f>ROUND('2011'!AE208,0)</f>
        <v>394</v>
      </c>
      <c r="O92" s="217">
        <v>517</v>
      </c>
      <c r="R92" s="46">
        <v>39448</v>
      </c>
      <c r="S92" s="41">
        <f t="shared" si="16"/>
        <v>394</v>
      </c>
      <c r="T92" s="101">
        <f t="shared" si="14"/>
        <v>403.82366666666667</v>
      </c>
      <c r="U92" s="101">
        <f t="shared" si="15"/>
        <v>413.69749999999999</v>
      </c>
      <c r="V92" s="101">
        <f t="shared" si="17"/>
        <v>423.62149999999997</v>
      </c>
      <c r="W92" s="101">
        <f t="shared" si="18"/>
        <v>433.72805766666664</v>
      </c>
      <c r="X92" s="101">
        <f t="shared" si="19"/>
        <v>443.88594866666665</v>
      </c>
      <c r="Y92" s="101">
        <f t="shared" si="20"/>
        <v>454.09517299999999</v>
      </c>
      <c r="Z92" s="101">
        <f t="shared" si="21"/>
        <v>464.42520426866668</v>
      </c>
      <c r="AA92" s="101">
        <f t="shared" si="22"/>
        <v>474.80656887066664</v>
      </c>
      <c r="AB92" s="101">
        <f t="shared" si="23"/>
        <v>485.23926680599999</v>
      </c>
      <c r="AC92" s="101">
        <f t="shared" si="24"/>
        <v>495.79768809591064</v>
      </c>
      <c r="AD92" s="101">
        <f t="shared" si="25"/>
        <v>506.40744271915463</v>
      </c>
      <c r="AE92" s="101">
        <f t="shared" si="26"/>
        <v>517.06853067573195</v>
      </c>
    </row>
    <row r="93" spans="12:31" s="35" customFormat="1" ht="15" hidden="1" x14ac:dyDescent="0.2">
      <c r="L93" s="34">
        <v>39814</v>
      </c>
      <c r="M93" s="35">
        <f>ROUND('2011'!AE159,0)</f>
        <v>425</v>
      </c>
      <c r="N93" s="35">
        <f>ROUND('2011'!AE209,0)</f>
        <v>283</v>
      </c>
      <c r="O93" s="217">
        <v>396</v>
      </c>
      <c r="R93" s="46">
        <v>39814</v>
      </c>
      <c r="S93" s="41">
        <f t="shared" si="16"/>
        <v>283</v>
      </c>
      <c r="T93" s="101">
        <f t="shared" si="14"/>
        <v>292.02816666666666</v>
      </c>
      <c r="U93" s="101">
        <f t="shared" si="15"/>
        <v>301.10649999999998</v>
      </c>
      <c r="V93" s="101">
        <f t="shared" si="17"/>
        <v>310.23499999999996</v>
      </c>
      <c r="W93" s="101">
        <f t="shared" si="18"/>
        <v>319.51005666666663</v>
      </c>
      <c r="X93" s="101">
        <f t="shared" si="19"/>
        <v>328.83644666666663</v>
      </c>
      <c r="Y93" s="101">
        <f t="shared" si="20"/>
        <v>338.21416999999997</v>
      </c>
      <c r="Z93" s="101">
        <f t="shared" si="21"/>
        <v>347.69440724666663</v>
      </c>
      <c r="AA93" s="101">
        <f t="shared" si="22"/>
        <v>357.22597782666662</v>
      </c>
      <c r="AB93" s="101">
        <f t="shared" si="23"/>
        <v>366.80888173999995</v>
      </c>
      <c r="AC93" s="101">
        <f t="shared" si="24"/>
        <v>376.49881353942664</v>
      </c>
      <c r="AD93" s="101">
        <f t="shared" si="25"/>
        <v>386.2400786721866</v>
      </c>
      <c r="AE93" s="101">
        <f t="shared" si="26"/>
        <v>396.03267713827995</v>
      </c>
    </row>
    <row r="94" spans="12:31" s="35" customFormat="1" ht="15" hidden="1" x14ac:dyDescent="0.2">
      <c r="L94" s="34">
        <v>40179</v>
      </c>
      <c r="M94" s="35">
        <f>ROUND('2011'!AE160,0)</f>
        <v>273</v>
      </c>
      <c r="N94" s="35">
        <f>ROUND('2011'!AE210,0)</f>
        <v>181</v>
      </c>
      <c r="O94" s="217">
        <v>285</v>
      </c>
      <c r="R94" s="46">
        <v>40179</v>
      </c>
      <c r="S94" s="41">
        <f t="shared" si="16"/>
        <v>181</v>
      </c>
      <c r="T94" s="101">
        <f t="shared" si="14"/>
        <v>189.29716666666667</v>
      </c>
      <c r="U94" s="101">
        <f t="shared" si="15"/>
        <v>197.64449999999999</v>
      </c>
      <c r="V94" s="101">
        <f t="shared" si="17"/>
        <v>206.042</v>
      </c>
      <c r="W94" s="101">
        <f t="shared" si="18"/>
        <v>214.55297466666667</v>
      </c>
      <c r="X94" s="101">
        <f t="shared" si="19"/>
        <v>223.11528266666667</v>
      </c>
      <c r="Y94" s="101">
        <f t="shared" si="20"/>
        <v>231.72892400000001</v>
      </c>
      <c r="Z94" s="101">
        <f t="shared" si="21"/>
        <v>240.42826944266668</v>
      </c>
      <c r="AA94" s="101">
        <f t="shared" si="22"/>
        <v>249.17894821866668</v>
      </c>
      <c r="AB94" s="101">
        <f t="shared" si="23"/>
        <v>257.98096032799998</v>
      </c>
      <c r="AC94" s="101">
        <f t="shared" si="24"/>
        <v>266.87282070373863</v>
      </c>
      <c r="AD94" s="101">
        <f t="shared" si="25"/>
        <v>275.81601441281066</v>
      </c>
      <c r="AE94" s="101">
        <f t="shared" si="26"/>
        <v>284.81054145521597</v>
      </c>
    </row>
    <row r="95" spans="12:31" s="35" customFormat="1" ht="15" hidden="1" x14ac:dyDescent="0.2">
      <c r="L95" s="34">
        <v>40544</v>
      </c>
      <c r="M95" s="35">
        <f>ROUND('2011'!AE161,0)</f>
        <v>131</v>
      </c>
      <c r="N95" s="35">
        <f>ROUND('2011'!AE211,0)</f>
        <v>87</v>
      </c>
      <c r="O95" s="217">
        <v>182</v>
      </c>
      <c r="R95" s="46">
        <v>40544</v>
      </c>
      <c r="S95" s="41">
        <f t="shared" si="16"/>
        <v>87</v>
      </c>
      <c r="T95" s="101">
        <f t="shared" si="14"/>
        <v>94.623500000000007</v>
      </c>
      <c r="U95" s="101">
        <f t="shared" si="15"/>
        <v>102.29716666666667</v>
      </c>
      <c r="V95" s="101">
        <f t="shared" si="17"/>
        <v>110.021</v>
      </c>
      <c r="W95" s="101">
        <f t="shared" si="18"/>
        <v>117.82782066666667</v>
      </c>
      <c r="X95" s="101">
        <f t="shared" si="19"/>
        <v>125.68597466666667</v>
      </c>
      <c r="Y95" s="101">
        <f t="shared" si="20"/>
        <v>133.595462</v>
      </c>
      <c r="Z95" s="101">
        <f t="shared" si="21"/>
        <v>141.57516205466666</v>
      </c>
      <c r="AA95" s="101">
        <f t="shared" si="22"/>
        <v>149.60619544266666</v>
      </c>
      <c r="AB95" s="101">
        <f t="shared" si="23"/>
        <v>157.68856216399999</v>
      </c>
      <c r="AC95" s="101">
        <f t="shared" si="24"/>
        <v>165.84494495320266</v>
      </c>
      <c r="AD95" s="101">
        <f t="shared" si="25"/>
        <v>174.05266107573865</v>
      </c>
      <c r="AE95" s="101">
        <f t="shared" si="26"/>
        <v>182.31171053160799</v>
      </c>
    </row>
    <row r="96" spans="12:31" s="35" customFormat="1" ht="15" hidden="1" x14ac:dyDescent="0.2">
      <c r="L96" s="34">
        <v>40909</v>
      </c>
      <c r="M96" s="35">
        <f>ROUND('2011'!AE162,0)</f>
        <v>0</v>
      </c>
      <c r="N96" s="35">
        <v>0</v>
      </c>
      <c r="O96" s="217">
        <v>87</v>
      </c>
      <c r="R96" s="46">
        <v>40909</v>
      </c>
      <c r="S96" s="41">
        <f t="shared" si="16"/>
        <v>0</v>
      </c>
      <c r="T96" s="101">
        <f t="shared" si="14"/>
        <v>7</v>
      </c>
      <c r="U96" s="101">
        <f t="shared" si="15"/>
        <v>14.050166666666666</v>
      </c>
      <c r="V96" s="101">
        <f t="shared" si="17"/>
        <v>21.150499999999997</v>
      </c>
      <c r="W96" s="101">
        <f t="shared" si="18"/>
        <v>28.305603666666663</v>
      </c>
      <c r="X96" s="101">
        <f t="shared" si="19"/>
        <v>35.512040666666657</v>
      </c>
      <c r="Y96" s="101">
        <f t="shared" si="20"/>
        <v>42.76981099999999</v>
      </c>
      <c r="Z96" s="101">
        <f t="shared" si="21"/>
        <v>50.08345628066666</v>
      </c>
      <c r="AA96" s="101">
        <f t="shared" si="22"/>
        <v>57.448434894666654</v>
      </c>
      <c r="AB96" s="101">
        <f t="shared" si="23"/>
        <v>64.864746841999988</v>
      </c>
      <c r="AC96" s="101">
        <f t="shared" si="24"/>
        <v>72.340421652174655</v>
      </c>
      <c r="AD96" s="101">
        <f t="shared" si="25"/>
        <v>79.867429795682654</v>
      </c>
      <c r="AE96" s="101">
        <f t="shared" si="26"/>
        <v>87.445771272523984</v>
      </c>
    </row>
    <row r="97" spans="12:31" s="35" customFormat="1" ht="15" hidden="1" x14ac:dyDescent="0.2">
      <c r="L97" s="34">
        <v>41275</v>
      </c>
      <c r="M97" s="35">
        <v>0</v>
      </c>
      <c r="N97" s="35">
        <v>0</v>
      </c>
      <c r="O97" s="217">
        <v>0</v>
      </c>
      <c r="R97" s="46"/>
      <c r="S97" s="41"/>
      <c r="T97" s="42"/>
      <c r="U97" s="42"/>
      <c r="V97" s="42"/>
      <c r="W97" s="42"/>
      <c r="X97" s="42"/>
      <c r="Y97" s="42"/>
      <c r="Z97" s="42"/>
      <c r="AA97" s="42"/>
      <c r="AB97" s="42"/>
      <c r="AC97" s="42"/>
      <c r="AD97" s="42"/>
      <c r="AE97" s="42"/>
    </row>
    <row r="98" spans="12:31" s="35" customFormat="1" ht="15" hidden="1" x14ac:dyDescent="0.2">
      <c r="L98" s="34">
        <v>41640</v>
      </c>
      <c r="M98" s="35">
        <v>0</v>
      </c>
      <c r="N98" s="35">
        <v>0</v>
      </c>
      <c r="R98" s="46"/>
      <c r="S98" s="41"/>
      <c r="T98" s="42"/>
      <c r="U98" s="42"/>
      <c r="V98" s="42"/>
      <c r="W98" s="42"/>
      <c r="X98" s="42"/>
      <c r="Y98" s="42"/>
      <c r="Z98" s="42"/>
      <c r="AA98" s="42"/>
      <c r="AB98" s="42"/>
      <c r="AC98" s="42"/>
      <c r="AD98" s="42"/>
      <c r="AE98" s="42"/>
    </row>
    <row r="99" spans="12:31" s="35" customFormat="1" ht="15" hidden="1" x14ac:dyDescent="0.2">
      <c r="L99" s="34">
        <v>42005</v>
      </c>
      <c r="M99" s="35">
        <v>0</v>
      </c>
      <c r="N99" s="35">
        <v>0</v>
      </c>
      <c r="R99" s="46"/>
      <c r="S99" s="41"/>
      <c r="T99" s="42"/>
      <c r="U99" s="42"/>
      <c r="V99" s="42"/>
      <c r="W99" s="42"/>
      <c r="X99" s="42"/>
      <c r="Y99" s="42"/>
      <c r="Z99" s="42"/>
      <c r="AA99" s="42"/>
      <c r="AB99" s="42"/>
      <c r="AC99" s="42"/>
      <c r="AD99" s="42"/>
      <c r="AE99" s="42"/>
    </row>
    <row r="100" spans="12:31" s="35" customFormat="1" ht="15" hidden="1" x14ac:dyDescent="0.2">
      <c r="L100" s="34">
        <v>42370</v>
      </c>
      <c r="M100" s="35">
        <v>0</v>
      </c>
      <c r="N100" s="35">
        <v>0</v>
      </c>
      <c r="R100" s="46"/>
      <c r="S100" s="41"/>
      <c r="T100" s="42"/>
      <c r="U100" s="42"/>
      <c r="V100" s="42"/>
      <c r="W100" s="42"/>
      <c r="X100" s="42"/>
      <c r="Y100" s="42"/>
      <c r="Z100" s="42"/>
      <c r="AA100" s="42"/>
      <c r="AB100" s="42"/>
      <c r="AC100" s="42"/>
      <c r="AD100" s="42"/>
      <c r="AE100" s="42"/>
    </row>
    <row r="101" spans="12:31" s="35" customFormat="1" ht="15" hidden="1" x14ac:dyDescent="0.2">
      <c r="L101" s="34">
        <v>42736</v>
      </c>
      <c r="M101" s="35">
        <v>0</v>
      </c>
      <c r="N101" s="35">
        <v>0</v>
      </c>
      <c r="R101" s="46"/>
      <c r="S101" s="41"/>
      <c r="T101" s="42"/>
      <c r="U101" s="42"/>
      <c r="V101" s="42"/>
      <c r="W101" s="42"/>
      <c r="X101" s="42"/>
      <c r="Y101" s="42"/>
      <c r="Z101" s="42"/>
      <c r="AA101" s="42"/>
      <c r="AB101" s="42"/>
      <c r="AC101" s="42"/>
      <c r="AD101" s="42"/>
      <c r="AE101" s="42"/>
    </row>
    <row r="102" spans="12:31" s="35" customFormat="1" ht="15" hidden="1" x14ac:dyDescent="0.2">
      <c r="L102" s="34">
        <v>43101</v>
      </c>
      <c r="M102" s="35">
        <v>0</v>
      </c>
      <c r="N102" s="35">
        <v>0</v>
      </c>
      <c r="R102" s="46"/>
      <c r="S102" s="41"/>
      <c r="T102" s="42"/>
      <c r="U102" s="42"/>
      <c r="V102" s="42"/>
      <c r="W102" s="42"/>
      <c r="X102" s="42"/>
      <c r="Y102" s="42"/>
      <c r="Z102" s="42"/>
      <c r="AA102" s="42"/>
      <c r="AB102" s="42"/>
      <c r="AC102" s="42"/>
      <c r="AD102" s="42"/>
      <c r="AE102" s="42"/>
    </row>
    <row r="103" spans="12:31" s="35" customFormat="1" ht="15" hidden="1" x14ac:dyDescent="0.2">
      <c r="L103" s="34">
        <v>43466</v>
      </c>
      <c r="M103" s="35">
        <v>0</v>
      </c>
      <c r="N103" s="35">
        <v>0</v>
      </c>
      <c r="R103" s="46"/>
      <c r="S103" s="41"/>
      <c r="T103" s="42"/>
      <c r="U103" s="42"/>
      <c r="V103" s="42"/>
      <c r="W103" s="42"/>
      <c r="X103" s="42"/>
      <c r="Y103" s="42"/>
      <c r="Z103" s="42"/>
      <c r="AA103" s="42"/>
      <c r="AB103" s="42"/>
      <c r="AC103" s="42"/>
      <c r="AD103" s="42"/>
      <c r="AE103" s="42"/>
    </row>
    <row r="104" spans="12:31" s="35" customFormat="1" ht="15" hidden="1" x14ac:dyDescent="0.2">
      <c r="L104" s="34">
        <v>43831</v>
      </c>
      <c r="M104" s="35">
        <v>0</v>
      </c>
      <c r="N104" s="35">
        <v>0</v>
      </c>
      <c r="R104" s="46"/>
      <c r="S104" s="41"/>
      <c r="T104" s="42"/>
      <c r="U104" s="42"/>
      <c r="V104" s="42"/>
      <c r="W104" s="42"/>
      <c r="X104" s="42"/>
      <c r="Y104" s="42"/>
      <c r="Z104" s="42"/>
      <c r="AA104" s="42"/>
      <c r="AB104" s="42"/>
      <c r="AC104" s="42"/>
      <c r="AD104" s="42"/>
      <c r="AE104" s="42"/>
    </row>
    <row r="105" spans="12:31" s="35" customFormat="1" hidden="1" x14ac:dyDescent="0.2"/>
    <row r="106" spans="12:31" s="35" customFormat="1" hidden="1" x14ac:dyDescent="0.2">
      <c r="R106" s="48">
        <f>D5*0.7</f>
        <v>7</v>
      </c>
      <c r="S106" s="49">
        <f>(J5/4+100)/100</f>
        <v>1.0215000000000001</v>
      </c>
      <c r="T106" s="35">
        <f>HLOOKUP(M6,C11:N12,2,0)</f>
        <v>4</v>
      </c>
    </row>
    <row r="107" spans="12:31" s="35" customFormat="1" hidden="1" x14ac:dyDescent="0.2"/>
    <row r="108" spans="12:31" s="35" customFormat="1" hidden="1" x14ac:dyDescent="0.2">
      <c r="R108" s="35" t="s">
        <v>15</v>
      </c>
      <c r="U108" s="35">
        <v>10</v>
      </c>
    </row>
    <row r="109" spans="12:31" s="35" customFormat="1" ht="15" hidden="1" x14ac:dyDescent="0.2">
      <c r="R109" s="35" t="s">
        <v>16</v>
      </c>
      <c r="T109" s="45" t="s">
        <v>2</v>
      </c>
      <c r="U109" s="35">
        <v>15</v>
      </c>
      <c r="V109" s="35">
        <v>1</v>
      </c>
    </row>
    <row r="110" spans="12:31" s="35" customFormat="1" ht="15" hidden="1" x14ac:dyDescent="0.2">
      <c r="T110" s="45" t="s">
        <v>3</v>
      </c>
      <c r="U110" s="35">
        <v>2011</v>
      </c>
      <c r="V110" s="35">
        <v>2</v>
      </c>
    </row>
    <row r="111" spans="12:31" s="35" customFormat="1" ht="15" hidden="1" x14ac:dyDescent="0.2">
      <c r="T111" s="45" t="s">
        <v>4</v>
      </c>
      <c r="U111" s="35">
        <v>2012</v>
      </c>
      <c r="V111" s="35">
        <v>3</v>
      </c>
    </row>
    <row r="112" spans="12:31" s="35" customFormat="1" ht="15" hidden="1" x14ac:dyDescent="0.2">
      <c r="T112" s="45" t="s">
        <v>5</v>
      </c>
      <c r="U112" s="35">
        <v>2013</v>
      </c>
      <c r="V112" s="35">
        <v>4</v>
      </c>
    </row>
    <row r="113" spans="18:31" s="35" customFormat="1" ht="15" hidden="1" x14ac:dyDescent="0.2">
      <c r="T113" s="45" t="s">
        <v>6</v>
      </c>
      <c r="U113" s="35">
        <v>2014</v>
      </c>
      <c r="V113" s="35">
        <v>5</v>
      </c>
    </row>
    <row r="114" spans="18:31" s="35" customFormat="1" ht="15" hidden="1" x14ac:dyDescent="0.2">
      <c r="T114" s="45" t="s">
        <v>7</v>
      </c>
      <c r="U114" s="35">
        <v>2015</v>
      </c>
      <c r="V114" s="35">
        <v>6</v>
      </c>
    </row>
    <row r="115" spans="18:31" s="35" customFormat="1" ht="15" hidden="1" x14ac:dyDescent="0.2">
      <c r="T115" s="45" t="s">
        <v>8</v>
      </c>
      <c r="U115" s="35">
        <v>2016</v>
      </c>
      <c r="V115" s="35">
        <v>7</v>
      </c>
    </row>
    <row r="116" spans="18:31" s="35" customFormat="1" ht="15" hidden="1" x14ac:dyDescent="0.2">
      <c r="T116" s="45" t="s">
        <v>9</v>
      </c>
      <c r="U116" s="35">
        <v>2017</v>
      </c>
      <c r="V116" s="35">
        <v>8</v>
      </c>
    </row>
    <row r="117" spans="18:31" s="35" customFormat="1" ht="15" hidden="1" x14ac:dyDescent="0.2">
      <c r="T117" s="45" t="s">
        <v>10</v>
      </c>
      <c r="U117" s="35">
        <v>2018</v>
      </c>
      <c r="V117" s="35">
        <v>9</v>
      </c>
    </row>
    <row r="118" spans="18:31" s="35" customFormat="1" ht="15" hidden="1" x14ac:dyDescent="0.2">
      <c r="T118" s="45" t="s">
        <v>11</v>
      </c>
      <c r="U118" s="35">
        <v>2019</v>
      </c>
      <c r="V118" s="35">
        <v>10</v>
      </c>
    </row>
    <row r="119" spans="18:31" s="35" customFormat="1" ht="15" hidden="1" x14ac:dyDescent="0.2">
      <c r="T119" s="45" t="s">
        <v>12</v>
      </c>
      <c r="U119" s="35">
        <v>2020</v>
      </c>
      <c r="V119" s="35">
        <v>11</v>
      </c>
    </row>
    <row r="120" spans="18:31" s="35" customFormat="1" ht="15" hidden="1" x14ac:dyDescent="0.2">
      <c r="T120" s="45" t="s">
        <v>13</v>
      </c>
      <c r="V120" s="35">
        <v>12</v>
      </c>
    </row>
    <row r="121" spans="18:31" s="35" customFormat="1" hidden="1" x14ac:dyDescent="0.2">
      <c r="V121" s="35">
        <v>13</v>
      </c>
    </row>
    <row r="122" spans="18:31" s="35" customFormat="1" hidden="1" x14ac:dyDescent="0.2">
      <c r="V122" s="35">
        <v>14</v>
      </c>
    </row>
    <row r="123" spans="18:31" s="35" customFormat="1" hidden="1" x14ac:dyDescent="0.2"/>
    <row r="124" spans="18:31" s="35" customFormat="1" hidden="1" x14ac:dyDescent="0.2"/>
    <row r="125" spans="18:31" s="35" customFormat="1" hidden="1" x14ac:dyDescent="0.2"/>
    <row r="126" spans="18:31" s="35" customFormat="1" hidden="1" x14ac:dyDescent="0.2"/>
    <row r="127" spans="18:31" s="35" customFormat="1" hidden="1" x14ac:dyDescent="0.2"/>
    <row r="128" spans="18:31" s="35" customFormat="1" ht="15" hidden="1" x14ac:dyDescent="0.2">
      <c r="R128" s="45" t="s">
        <v>0</v>
      </c>
      <c r="S128" s="45" t="s">
        <v>1</v>
      </c>
      <c r="T128" s="45" t="s">
        <v>2</v>
      </c>
      <c r="U128" s="45" t="s">
        <v>3</v>
      </c>
      <c r="V128" s="45" t="s">
        <v>4</v>
      </c>
      <c r="W128" s="45" t="s">
        <v>5</v>
      </c>
      <c r="X128" s="45" t="s">
        <v>6</v>
      </c>
      <c r="Y128" s="45" t="s">
        <v>7</v>
      </c>
      <c r="Z128" s="45" t="s">
        <v>8</v>
      </c>
      <c r="AA128" s="45" t="s">
        <v>9</v>
      </c>
      <c r="AB128" s="45" t="s">
        <v>10</v>
      </c>
      <c r="AC128" s="45" t="s">
        <v>11</v>
      </c>
      <c r="AD128" s="45" t="s">
        <v>12</v>
      </c>
      <c r="AE128" s="45" t="s">
        <v>13</v>
      </c>
    </row>
    <row r="129" spans="18:31" s="35" customFormat="1" ht="15" hidden="1" x14ac:dyDescent="0.2">
      <c r="R129" s="46">
        <v>29992</v>
      </c>
      <c r="S129" s="41">
        <f t="shared" ref="S129:S159" si="27">M66</f>
        <v>17942</v>
      </c>
      <c r="T129" s="101">
        <f>IF(AND($F$6="YES",HLOOKUP($C$11,$C$11:$N$12,2,0)&gt;=$T$106),$S129+$U$109*0.7*1+$S129*$J$6*1/1200,$S129+$U$109*0.7*1+$S129*$J$5*1/1200)</f>
        <v>18081.084333333332</v>
      </c>
      <c r="U129" s="101">
        <f>IF(AND($F$6="YES",HLOOKUP($D$11,$C$11:$N$12,2,0)&gt;=$T$106),$S129+$U$109*0.7*2+($S129)*$J$6*2/1200+$U$109*0.7*$J$6/1200,$S129+$U$109*0.7*2+($S129)*$J$5*2/1200+$U$109*0.7*$J$5/1200)</f>
        <v>18220.24391666667</v>
      </c>
      <c r="V129" s="101">
        <f>IF(AND($F$6="YES",HLOOKUP($E$11,$C$11:$N$12,2,0)=$T$106),$S129+$U$109*0.7*3+($S129)*$J$5*2/1200+($S129)*$J$6*1/1200+$U$109*0.7*2*$J$6/1200+$U$109*0.7*$J$5/1200,IF(AND($F$6="YES",HLOOKUP($E$11,$C$11:$N$12,2,0)&gt;$T$106),$S129+$U$109*0.7*3+($S129)*$J$6*3/1200+$U$109*0.7*2*$J$6/1200+$U$109*0.7*1*$J$5/1200,$S129+$U$109*0.7*3+($S129)*$J$5*3/1200+$U$109*0.7*2*$J$5/1200+$U$109*0.7*1*$J$5/1200))</f>
        <v>18359.478750000002</v>
      </c>
      <c r="W129" s="101">
        <f>IF(AND($F$6="YES",HLOOKUP($F$11,$C$11:$N$12,2,0)&gt;=$T$106),$V129+$U$109*0.7*1+$V129*$J$6*1/1200,$V129+$U$109*0.7*1+$V129*$J$5*1/1200)</f>
        <v>18504.614927500003</v>
      </c>
      <c r="X129" s="101">
        <f>IF(AND($F$6="YES",HLOOKUP($G$11,$C$11:$N$12,2,0)=$T$106),$V129+$U$109*0.7*2+($V129)*$J$6*2/1200+$U$109*0.7*$J$6/1200,IF(AND($F$6="YES",HLOOKUP($G$11,$C$11:$N$12,2,0)&gt;$T$106),$V129+$U$109*0.7*2+($V129)*$J$6*2/1200+$U$109*0.7*$J$6/1200,$V129+$U$109*0.7*2+($V129)*$J$5*2/1200+$U$109*0.7*$J$5/1200))</f>
        <v>18649.828105000004</v>
      </c>
      <c r="Y129" s="101">
        <f>IF(AND($F$6="YES",HLOOKUP($H$11,$C$11:$N$12,2,0)=$T$106),$V129+$U$109*0.7*3+($V129)*$J$5*2/1200+($V129)*$J$6*1/1200+$U$109*0.7*2*$J$6/1200+$U$109*0.7*$J$5/1200,IF(AND($F$6="YES",HLOOKUP($H$11,$C$11:$N$12,2,0)&gt;$T$106),$V129+$U$109*0.7*3+($V129)*$J$6*3/1200+$U$109*0.7*2*$J$6/1200+$U$109*0.7*1*$J$6/1200,$V129+$U$109*0.7*3+($V129)*$J$5*3/1200+$U$109*0.7*2*$J$5/1200+$U$109*0.7*1*$J$5/1200))</f>
        <v>18795.118282500003</v>
      </c>
      <c r="Z129" s="101">
        <f>IF(AND($F$6="YES",HLOOKUP($I$11,$C$11:$N$12,2,0)&gt;=$T$106),$Y129+$U$109*0.7*1+$Y129*$J$6*1/1200,$Y129+$U$109*0.7*1+$Y129*$J$5*1/1200)</f>
        <v>18943.449149905002</v>
      </c>
      <c r="AA129" s="101">
        <f>IF(AND($F$6="YES",HLOOKUP($J$11,$C$11:$N$12,2,0)=$T$106),$Y129+$U$109*0.7*2+($Y129)*$J$6*2/1200+$U$109*0.7*$J$6/1200,IF(AND($F$6="YES",HLOOKUP($J$11,$C$11:$N$12,2,0)&gt;$T$106),$Y129+$U$109*0.7*2+($Y129)*$J$6*2/1200+$U$109*0.7*$J$6/1200,$Y129+$U$109*0.7*2+($Y129)*$J$5*2/1200+$U$109*0.7*$J$5/1200))</f>
        <v>19091.857017310005</v>
      </c>
      <c r="AB129" s="101">
        <f>IF(AND($F$6="YES",HLOOKUP($K$11,$C$11:$N$12,2,0)=$T$106),$Y129+$U$109*0.7*3+($Y129)*$J$5*2/1200+($Y129)*$J$6*1/1200+$U$109*0.7*2*$J$6/1200+$U$109*0.7*$J$5/1200,IF(AND($F$6="YES",HLOOKUP($K$11,$C$11:$N$12,2,0)&gt;$T$106),$Y129+$U$109*0.7*3+($Y129)*$J$6*3/1200+$U$109*0.7*2*$J$6/1200+$U$109*0.7*1*$J$6/1200,$Y129+$U$109*0.7*3+($Y129)*$J$5*3/1200+$U$109*0.7*2*$J$5/1200+$U$109*0.7*1*$J$5/1200))</f>
        <v>19240.341884715002</v>
      </c>
      <c r="AC129" s="101">
        <f>IF(AND($F$6="YES",HLOOKUP($L$11,$C$11:$N$12,2,0)&gt;=$T$106),$AB129+$U$109*0.7*1+$AB129*$J$6*1/1200,$AB129+$U$109*0.7*1+$AB129*$J$5*1/1200)</f>
        <v>19391.937725202912</v>
      </c>
      <c r="AD129" s="101">
        <f>IF(AND($F$6="YES",HLOOKUP($M$11,$C$11:$N$12,2,0)=$T$106),$AB129+$U$109*0.7*2+($AB129)*$J$6*2/1200+$U$109*0.7*$J$6/1200,IF(AND($F$6="YES",HLOOKUP($M$11,$C$11:$N$12,2,0)&gt;$T$106),$AB129+$U$109*0.7*2+($AB129)*$J$6*2/1200+$U$109*0.7*$J$6/1200,$AB129+$U$109*0.7*2+($AB129)*$J$5*2/1200+$U$109*0.7*$J$5/1200))</f>
        <v>19543.610565690822</v>
      </c>
      <c r="AE129" s="101">
        <f>IF(AND($F$6="YES",HLOOKUP($N$11,$C$11:$N$12,2,0)=$T$106),$AB129+$U$109*0.7*3+($AB129)*$J$5*2/1200+($AB129)*$J$6*1/1200+$U$109*0.7*2*$J$6/1200+$U$109*0.7*$J$5/1200,IF(AND($F$6="YES",HLOOKUP($N$11,$C$11:$N$12,2,0)&gt;$T$106),$AB129+$U$109*0.7*3+($AB129)*$J$6*3/1200+$U$109*0.7*2*$J$6/1200+$U$109*0.7*1*$J$6/1200,$AB129+$U$109*0.7*3+($AB129)*$J$5*3/1200+$U$109*0.7*2*$J$5/1200+$U$109*0.7*1*$J$5/1200))</f>
        <v>19695.360406178734</v>
      </c>
    </row>
    <row r="130" spans="18:31" s="35" customFormat="1" ht="15" hidden="1" x14ac:dyDescent="0.2">
      <c r="R130" s="46">
        <v>30326</v>
      </c>
      <c r="S130" s="41">
        <f t="shared" si="27"/>
        <v>16326</v>
      </c>
      <c r="T130" s="101">
        <f t="shared" ref="T130:T159" si="28">IF(AND($F$6="YES",HLOOKUP($C$11,$C$11:$N$12,2,0)&gt;=$T$106),$S130+$U$109*0.7*1+$S130*$J$6*1/1200,$S130+$U$109*0.7*1+$S130*$J$5*1/1200)</f>
        <v>16453.503000000001</v>
      </c>
      <c r="U130" s="101">
        <f t="shared" ref="U130:U159" si="29">IF(AND($F$6="YES",HLOOKUP($D$11,$C$11:$N$12,2,0)&gt;=$T$106),$S130+$U$109*0.7*2+($S130)*$J$6*2/1200+$U$109*0.7*$J$6/1200,$S130+$U$109*0.7*2+($S130)*$J$5*2/1200+$U$109*0.7*$J$5/1200)</f>
        <v>16581.081250000003</v>
      </c>
      <c r="V130" s="101">
        <f t="shared" ref="V130:V159" si="30">IF(AND($F$6="YES",HLOOKUP($E$11,$C$11:$N$12,2,0)=$T$106),$S130+$U$109*0.7*3+($S130)*$J$5*2/1200+($S130)*$J$6*1/1200+$U$109*0.7*2*$J$6/1200+$U$109*0.7*$J$5/1200,IF(AND($F$6="YES",HLOOKUP($E$11,$C$11:$N$12,2,0)&gt;$T$106),$S130+$U$109*0.7*3+($S130)*$J$6*3/1200+$U$109*0.7*2*$J$6/1200+$U$109*0.7*1*$J$5/1200,$S130+$U$109*0.7*3+($S130)*$J$5*3/1200+$U$109*0.7*2*$J$5/1200+$U$109*0.7*1*$J$5/1200))</f>
        <v>16708.73475</v>
      </c>
      <c r="W130" s="101">
        <f t="shared" ref="W130:W159" si="31">IF(AND($F$6="YES",HLOOKUP($F$11,$C$11:$N$12,2,0)&gt;=$T$106),$V130+$U$109*0.7*1+$V130*$J$6*1/1200,$V130+$U$109*0.7*1+$V130*$J$5*1/1200)</f>
        <v>16841.765471499999</v>
      </c>
      <c r="X130" s="101">
        <f t="shared" ref="X130:X159" si="32">IF(AND($F$6="YES",HLOOKUP($G$11,$C$11:$N$12,2,0)=$T$106),$V130+$U$109*0.7*2+($V130)*$J$6*2/1200+$U$109*0.7*$J$6/1200,IF(AND($F$6="YES",HLOOKUP($G$11,$C$11:$N$12,2,0)&gt;$T$106),$V130+$U$109*0.7*2+($V130)*$J$6*2/1200+$U$109*0.7*$J$6/1200,$V130+$U$109*0.7*2+($V130)*$J$5*2/1200+$U$109*0.7*$J$5/1200))</f>
        <v>16974.873192999999</v>
      </c>
      <c r="Y130" s="101">
        <f t="shared" ref="Y130:Y159" si="33">IF(AND($F$6="YES",HLOOKUP($H$11,$C$11:$N$12,2,0)=$T$106),$V130+$U$109*0.7*3+($V130)*$J$5*2/1200+($V130)*$J$6*1/1200+$U$109*0.7*2*$J$6/1200+$U$109*0.7*$J$5/1200,IF(AND($F$6="YES",HLOOKUP($H$11,$C$11:$N$12,2,0)&gt;$T$106),$V130+$U$109*0.7*3+($V130)*$J$6*3/1200+$U$109*0.7*2*$J$6/1200+$U$109*0.7*1*$J$6/1200,$V130+$U$109*0.7*3+($V130)*$J$5*3/1200+$U$109*0.7*2*$J$5/1200+$U$109*0.7*1*$J$5/1200))</f>
        <v>17108.057914500001</v>
      </c>
      <c r="Z130" s="101">
        <f t="shared" ref="Z130:Z159" si="34">IF(AND($F$6="YES",HLOOKUP($I$11,$C$11:$N$12,2,0)&gt;=$T$106),$Y130+$U$109*0.7*1+$Y130*$J$6*1/1200,$Y130+$U$109*0.7*1+$Y130*$J$5*1/1200)</f>
        <v>17244.017005873</v>
      </c>
      <c r="AA130" s="101">
        <f t="shared" ref="AA130:AA159" si="35">IF(AND($F$6="YES",HLOOKUP($J$11,$C$11:$N$12,2,0)=$T$106),$Y130+$U$109*0.7*2+($Y130)*$J$6*2/1200+$U$109*0.7*$J$6/1200,IF(AND($F$6="YES",HLOOKUP($J$11,$C$11:$N$12,2,0)&gt;$T$106),$Y130+$U$109*0.7*2+($Y130)*$J$6*2/1200+$U$109*0.7*$J$6/1200,$Y130+$U$109*0.7*2+($Y130)*$J$5*2/1200+$U$109*0.7*$J$5/1200))</f>
        <v>17380.053097246004</v>
      </c>
      <c r="AB130" s="101">
        <f t="shared" ref="AB130:AB159" si="36">IF(AND($F$6="YES",HLOOKUP($K$11,$C$11:$N$12,2,0)=$T$106),$Y130+$U$109*0.7*3+($Y130)*$J$5*2/1200+($Y130)*$J$6*1/1200+$U$109*0.7*2*$J$6/1200+$U$109*0.7*$J$5/1200,IF(AND($F$6="YES",HLOOKUP($K$11,$C$11:$N$12,2,0)&gt;$T$106),$Y130+$U$109*0.7*3+($Y130)*$J$6*3/1200+$U$109*0.7*2*$J$6/1200+$U$109*0.7*1*$J$6/1200,$Y130+$U$109*0.7*3+($Y130)*$J$5*3/1200+$U$109*0.7*2*$J$5/1200+$U$109*0.7*1*$J$5/1200))</f>
        <v>17516.166188619001</v>
      </c>
      <c r="AC130" s="101">
        <f t="shared" ref="AC130:AC159" si="37">IF(AND($F$6="YES",HLOOKUP($L$11,$C$11:$N$12,2,0)&gt;=$T$106),$AB130+$U$109*0.7*1+$AB130*$J$6*1/1200,$AB130+$U$109*0.7*1+$AB130*$J$5*1/1200)</f>
        <v>17655.118074002206</v>
      </c>
      <c r="AD130" s="101">
        <f t="shared" ref="AD130:AD159" si="38">IF(AND($F$6="YES",HLOOKUP($M$11,$C$11:$N$12,2,0)=$T$106),$AB130+$U$109*0.7*2+($AB130)*$J$6*2/1200+$U$109*0.7*$J$6/1200,IF(AND($F$6="YES",HLOOKUP($M$11,$C$11:$N$12,2,0)&gt;$T$106),$AB130+$U$109*0.7*2+($AB130)*$J$6*2/1200+$U$109*0.7*$J$6/1200,$AB130+$U$109*0.7*2+($AB130)*$J$5*2/1200+$U$109*0.7*$J$5/1200))</f>
        <v>17794.146959385416</v>
      </c>
      <c r="AE130" s="101">
        <f t="shared" ref="AE130:AE159" si="39">IF(AND($F$6="YES",HLOOKUP($N$11,$C$11:$N$12,2,0)=$T$106),$AB130+$U$109*0.7*3+($AB130)*$J$5*2/1200+($AB130)*$J$6*1/1200+$U$109*0.7*2*$J$6/1200+$U$109*0.7*$J$5/1200,IF(AND($F$6="YES",HLOOKUP($N$11,$C$11:$N$12,2,0)&gt;$T$106),$AB130+$U$109*0.7*3+($AB130)*$J$6*3/1200+$U$109*0.7*2*$J$6/1200+$U$109*0.7*1*$J$6/1200,$AB130+$U$109*0.7*3+($AB130)*$J$5*3/1200+$U$109*0.7*2*$J$5/1200+$U$109*0.7*1*$J$5/1200))</f>
        <v>17933.25284476862</v>
      </c>
    </row>
    <row r="131" spans="18:31" s="35" customFormat="1" ht="15" hidden="1" x14ac:dyDescent="0.2">
      <c r="R131" s="46">
        <v>30691</v>
      </c>
      <c r="S131" s="41">
        <f t="shared" si="27"/>
        <v>14877</v>
      </c>
      <c r="T131" s="101">
        <f t="shared" si="28"/>
        <v>14994.1185</v>
      </c>
      <c r="U131" s="101">
        <f t="shared" si="29"/>
        <v>15111.312249999999</v>
      </c>
      <c r="V131" s="101">
        <f t="shared" si="30"/>
        <v>15228.581249999999</v>
      </c>
      <c r="W131" s="101">
        <f t="shared" si="31"/>
        <v>15350.757512499998</v>
      </c>
      <c r="X131" s="101">
        <f t="shared" si="32"/>
        <v>15473.010774999999</v>
      </c>
      <c r="Y131" s="101">
        <f t="shared" si="33"/>
        <v>15595.341037499998</v>
      </c>
      <c r="Z131" s="101">
        <f t="shared" si="34"/>
        <v>15720.206871774999</v>
      </c>
      <c r="AA131" s="101">
        <f t="shared" si="35"/>
        <v>15845.149706049999</v>
      </c>
      <c r="AB131" s="101">
        <f t="shared" si="36"/>
        <v>15970.169540324998</v>
      </c>
      <c r="AC131" s="101">
        <f t="shared" si="37"/>
        <v>16097.784116954048</v>
      </c>
      <c r="AD131" s="101">
        <f t="shared" si="38"/>
        <v>16225.475693583097</v>
      </c>
      <c r="AE131" s="101">
        <f t="shared" si="39"/>
        <v>16353.244270212148</v>
      </c>
    </row>
    <row r="132" spans="18:31" s="35" customFormat="1" ht="15" hidden="1" x14ac:dyDescent="0.2">
      <c r="R132" s="46">
        <v>31057</v>
      </c>
      <c r="S132" s="41">
        <f t="shared" si="27"/>
        <v>13578</v>
      </c>
      <c r="T132" s="101">
        <f t="shared" si="28"/>
        <v>13685.808999999999</v>
      </c>
      <c r="U132" s="101">
        <f t="shared" si="29"/>
        <v>13793.69325</v>
      </c>
      <c r="V132" s="101">
        <f t="shared" si="30"/>
        <v>13901.652749999999</v>
      </c>
      <c r="W132" s="101">
        <f t="shared" si="31"/>
        <v>14014.0982035</v>
      </c>
      <c r="X132" s="101">
        <f t="shared" si="32"/>
        <v>14126.620656999999</v>
      </c>
      <c r="Y132" s="101">
        <f t="shared" si="33"/>
        <v>14239.220110499999</v>
      </c>
      <c r="Z132" s="101">
        <f t="shared" si="34"/>
        <v>14354.141057976998</v>
      </c>
      <c r="AA132" s="101">
        <f t="shared" si="35"/>
        <v>14469.139005453997</v>
      </c>
      <c r="AB132" s="101">
        <f t="shared" si="36"/>
        <v>14584.213952930999</v>
      </c>
      <c r="AC132" s="101">
        <f t="shared" si="37"/>
        <v>14701.664855252493</v>
      </c>
      <c r="AD132" s="101">
        <f t="shared" si="38"/>
        <v>14819.192757573986</v>
      </c>
      <c r="AE132" s="101">
        <f t="shared" si="39"/>
        <v>14936.797659895481</v>
      </c>
    </row>
    <row r="133" spans="18:31" s="35" customFormat="1" ht="15" hidden="1" x14ac:dyDescent="0.2">
      <c r="R133" s="46">
        <v>31422</v>
      </c>
      <c r="S133" s="41">
        <f t="shared" si="27"/>
        <v>12393</v>
      </c>
      <c r="T133" s="101">
        <f t="shared" si="28"/>
        <v>12492.316500000001</v>
      </c>
      <c r="U133" s="101">
        <f t="shared" si="29"/>
        <v>12591.70825</v>
      </c>
      <c r="V133" s="101">
        <f t="shared" si="30"/>
        <v>12691.17525</v>
      </c>
      <c r="W133" s="101">
        <f t="shared" si="31"/>
        <v>12794.7438685</v>
      </c>
      <c r="X133" s="101">
        <f t="shared" si="32"/>
        <v>12898.389487</v>
      </c>
      <c r="Y133" s="101">
        <f t="shared" si="33"/>
        <v>13002.1121055</v>
      </c>
      <c r="Z133" s="101">
        <f t="shared" si="34"/>
        <v>13107.960927607</v>
      </c>
      <c r="AA133" s="101">
        <f t="shared" si="35"/>
        <v>13213.886749714</v>
      </c>
      <c r="AB133" s="101">
        <f t="shared" si="36"/>
        <v>13319.889571821001</v>
      </c>
      <c r="AC133" s="101">
        <f t="shared" si="37"/>
        <v>13428.068762014354</v>
      </c>
      <c r="AD133" s="101">
        <f t="shared" si="38"/>
        <v>13536.324952207708</v>
      </c>
      <c r="AE133" s="101">
        <f t="shared" si="39"/>
        <v>13644.658142401062</v>
      </c>
    </row>
    <row r="134" spans="18:31" s="35" customFormat="1" ht="15" hidden="1" x14ac:dyDescent="0.2">
      <c r="R134" s="46">
        <v>31787</v>
      </c>
      <c r="S134" s="41">
        <f t="shared" si="27"/>
        <v>11358</v>
      </c>
      <c r="T134" s="101">
        <f t="shared" si="28"/>
        <v>11449.898999999999</v>
      </c>
      <c r="U134" s="101">
        <f t="shared" si="29"/>
        <v>11541.873250000001</v>
      </c>
      <c r="V134" s="101">
        <f t="shared" si="30"/>
        <v>11633.92275</v>
      </c>
      <c r="W134" s="101">
        <f t="shared" si="31"/>
        <v>11729.7381835</v>
      </c>
      <c r="X134" s="101">
        <f t="shared" si="32"/>
        <v>11825.630616999999</v>
      </c>
      <c r="Y134" s="101">
        <f t="shared" si="33"/>
        <v>11921.600050499999</v>
      </c>
      <c r="Z134" s="101">
        <f t="shared" si="34"/>
        <v>12019.525117536999</v>
      </c>
      <c r="AA134" s="101">
        <f t="shared" si="35"/>
        <v>12117.527184573999</v>
      </c>
      <c r="AB134" s="101">
        <f t="shared" si="36"/>
        <v>12215.606251611</v>
      </c>
      <c r="AC134" s="101">
        <f t="shared" si="37"/>
        <v>12315.687364122814</v>
      </c>
      <c r="AD134" s="101">
        <f t="shared" si="38"/>
        <v>12415.845476634628</v>
      </c>
      <c r="AE134" s="101">
        <f t="shared" si="39"/>
        <v>12516.080589146441</v>
      </c>
    </row>
    <row r="135" spans="18:31" s="35" customFormat="1" ht="15" hidden="1" x14ac:dyDescent="0.2">
      <c r="R135" s="46">
        <v>32152</v>
      </c>
      <c r="S135" s="41">
        <f t="shared" si="27"/>
        <v>10417</v>
      </c>
      <c r="T135" s="101">
        <f t="shared" si="28"/>
        <v>10502.155166666667</v>
      </c>
      <c r="U135" s="101">
        <f t="shared" si="29"/>
        <v>10587.385583333333</v>
      </c>
      <c r="V135" s="101">
        <f t="shared" si="30"/>
        <v>10672.69125</v>
      </c>
      <c r="W135" s="101">
        <f t="shared" si="31"/>
        <v>10761.457652499999</v>
      </c>
      <c r="X135" s="101">
        <f t="shared" si="32"/>
        <v>10850.301055</v>
      </c>
      <c r="Y135" s="101">
        <f t="shared" si="33"/>
        <v>10939.2214575</v>
      </c>
      <c r="Z135" s="101">
        <f t="shared" si="34"/>
        <v>11029.942414855001</v>
      </c>
      <c r="AA135" s="101">
        <f t="shared" si="35"/>
        <v>11120.740372209999</v>
      </c>
      <c r="AB135" s="101">
        <f t="shared" si="36"/>
        <v>11211.615329565</v>
      </c>
      <c r="AC135" s="101">
        <f t="shared" si="37"/>
        <v>11304.33384198181</v>
      </c>
      <c r="AD135" s="101">
        <f t="shared" si="38"/>
        <v>11397.129354398619</v>
      </c>
      <c r="AE135" s="101">
        <f t="shared" si="39"/>
        <v>11490.00186681543</v>
      </c>
    </row>
    <row r="136" spans="18:31" s="35" customFormat="1" ht="15" hidden="1" x14ac:dyDescent="0.2">
      <c r="R136" s="46">
        <v>32518</v>
      </c>
      <c r="S136" s="41">
        <f t="shared" si="27"/>
        <v>9571</v>
      </c>
      <c r="T136" s="101">
        <f t="shared" si="28"/>
        <v>9650.0921666666673</v>
      </c>
      <c r="U136" s="101">
        <f t="shared" si="29"/>
        <v>9729.2595833333326</v>
      </c>
      <c r="V136" s="101">
        <f t="shared" si="30"/>
        <v>9808.5022499999995</v>
      </c>
      <c r="W136" s="101">
        <f t="shared" si="31"/>
        <v>9890.9312664999998</v>
      </c>
      <c r="X136" s="101">
        <f t="shared" si="32"/>
        <v>9973.4372829999993</v>
      </c>
      <c r="Y136" s="101">
        <f t="shared" si="33"/>
        <v>10056.0202995</v>
      </c>
      <c r="Z136" s="101">
        <f t="shared" si="34"/>
        <v>10140.264448362999</v>
      </c>
      <c r="AA136" s="101">
        <f t="shared" si="35"/>
        <v>10224.585597226</v>
      </c>
      <c r="AB136" s="101">
        <f t="shared" si="36"/>
        <v>10308.983746088999</v>
      </c>
      <c r="AC136" s="101">
        <f t="shared" si="37"/>
        <v>10395.082960226986</v>
      </c>
      <c r="AD136" s="101">
        <f t="shared" si="38"/>
        <v>10481.25917436497</v>
      </c>
      <c r="AE136" s="101">
        <f t="shared" si="39"/>
        <v>10567.512388502957</v>
      </c>
    </row>
    <row r="137" spans="18:31" s="35" customFormat="1" ht="15" hidden="1" x14ac:dyDescent="0.2">
      <c r="R137" s="46">
        <v>32874</v>
      </c>
      <c r="S137" s="41">
        <f t="shared" si="27"/>
        <v>9378</v>
      </c>
      <c r="T137" s="101">
        <f t="shared" si="28"/>
        <v>9455.7090000000007</v>
      </c>
      <c r="U137" s="101">
        <f t="shared" si="29"/>
        <v>9533.4932499999995</v>
      </c>
      <c r="V137" s="101">
        <f t="shared" si="30"/>
        <v>9611.35275</v>
      </c>
      <c r="W137" s="101">
        <f t="shared" si="31"/>
        <v>9692.3360035000005</v>
      </c>
      <c r="X137" s="101">
        <f t="shared" si="32"/>
        <v>9773.3962569999985</v>
      </c>
      <c r="Y137" s="101">
        <f t="shared" si="33"/>
        <v>9854.5335104999995</v>
      </c>
      <c r="Z137" s="101">
        <f t="shared" si="34"/>
        <v>9937.3000895770001</v>
      </c>
      <c r="AA137" s="101">
        <f t="shared" si="35"/>
        <v>10020.143668653998</v>
      </c>
      <c r="AB137" s="101">
        <f t="shared" si="36"/>
        <v>10103.064247730999</v>
      </c>
      <c r="AC137" s="101">
        <f t="shared" si="37"/>
        <v>10187.653385547694</v>
      </c>
      <c r="AD137" s="101">
        <f t="shared" si="38"/>
        <v>10272.319523364387</v>
      </c>
      <c r="AE137" s="101">
        <f t="shared" si="39"/>
        <v>10357.06266118108</v>
      </c>
    </row>
    <row r="138" spans="18:31" s="35" customFormat="1" ht="15" hidden="1" x14ac:dyDescent="0.2">
      <c r="R138" s="46">
        <v>33239</v>
      </c>
      <c r="S138" s="41">
        <f t="shared" si="27"/>
        <v>8284</v>
      </c>
      <c r="T138" s="101">
        <f t="shared" si="28"/>
        <v>8353.8686666666672</v>
      </c>
      <c r="U138" s="101">
        <f t="shared" si="29"/>
        <v>8423.8125833333324</v>
      </c>
      <c r="V138" s="101">
        <f t="shared" si="30"/>
        <v>8493.8317499999994</v>
      </c>
      <c r="W138" s="101">
        <f t="shared" si="31"/>
        <v>8566.619849499999</v>
      </c>
      <c r="X138" s="101">
        <f t="shared" si="32"/>
        <v>8639.4849489999979</v>
      </c>
      <c r="Y138" s="101">
        <f t="shared" si="33"/>
        <v>8712.4270484999997</v>
      </c>
      <c r="Z138" s="101">
        <f t="shared" si="34"/>
        <v>8786.8181801890005</v>
      </c>
      <c r="AA138" s="101">
        <f t="shared" si="35"/>
        <v>8861.2863118779987</v>
      </c>
      <c r="AB138" s="101">
        <f t="shared" si="36"/>
        <v>8935.831443567</v>
      </c>
      <c r="AC138" s="101">
        <f t="shared" si="37"/>
        <v>9011.8608741531571</v>
      </c>
      <c r="AD138" s="101">
        <f t="shared" si="38"/>
        <v>9087.9673047393153</v>
      </c>
      <c r="AE138" s="101">
        <f t="shared" si="39"/>
        <v>9164.1507353254729</v>
      </c>
    </row>
    <row r="139" spans="18:31" s="35" customFormat="1" ht="15" hidden="1" x14ac:dyDescent="0.2">
      <c r="R139" s="46">
        <v>33604</v>
      </c>
      <c r="S139" s="41">
        <f t="shared" si="27"/>
        <v>7311</v>
      </c>
      <c r="T139" s="101">
        <f t="shared" si="28"/>
        <v>7373.8954999999996</v>
      </c>
      <c r="U139" s="101">
        <f t="shared" si="29"/>
        <v>7436.86625</v>
      </c>
      <c r="V139" s="101">
        <f t="shared" si="30"/>
        <v>7499.9122499999994</v>
      </c>
      <c r="W139" s="101">
        <f t="shared" si="31"/>
        <v>7565.4116064999998</v>
      </c>
      <c r="X139" s="101">
        <f t="shared" si="32"/>
        <v>7630.9879629999996</v>
      </c>
      <c r="Y139" s="101">
        <f t="shared" si="33"/>
        <v>7696.6413195000005</v>
      </c>
      <c r="Z139" s="101">
        <f t="shared" si="34"/>
        <v>7763.5833558430004</v>
      </c>
      <c r="AA139" s="101">
        <f t="shared" si="35"/>
        <v>7830.6023921860005</v>
      </c>
      <c r="AB139" s="101">
        <f t="shared" si="36"/>
        <v>7897.6984285290009</v>
      </c>
      <c r="AC139" s="101">
        <f t="shared" si="37"/>
        <v>7966.1148836715465</v>
      </c>
      <c r="AD139" s="101">
        <f t="shared" si="38"/>
        <v>8034.6083388140933</v>
      </c>
      <c r="AE139" s="101">
        <f t="shared" si="39"/>
        <v>8103.1787939566393</v>
      </c>
    </row>
    <row r="140" spans="18:31" s="35" customFormat="1" ht="15" hidden="1" x14ac:dyDescent="0.2">
      <c r="R140" s="46">
        <v>33970</v>
      </c>
      <c r="S140" s="41">
        <f t="shared" si="27"/>
        <v>6442</v>
      </c>
      <c r="T140" s="101">
        <f t="shared" si="28"/>
        <v>6498.6676666666663</v>
      </c>
      <c r="U140" s="101">
        <f t="shared" si="29"/>
        <v>6555.4105833333333</v>
      </c>
      <c r="V140" s="101">
        <f t="shared" si="30"/>
        <v>6612.2287499999993</v>
      </c>
      <c r="W140" s="101">
        <f t="shared" si="31"/>
        <v>6671.2184274999991</v>
      </c>
      <c r="X140" s="101">
        <f t="shared" si="32"/>
        <v>6730.2851049999999</v>
      </c>
      <c r="Y140" s="101">
        <f t="shared" si="33"/>
        <v>6789.4287825000001</v>
      </c>
      <c r="Z140" s="101">
        <f t="shared" si="34"/>
        <v>6849.7179269050002</v>
      </c>
      <c r="AA140" s="101">
        <f t="shared" si="35"/>
        <v>6910.0840713100006</v>
      </c>
      <c r="AB140" s="101">
        <f t="shared" si="36"/>
        <v>6970.5272157150011</v>
      </c>
      <c r="AC140" s="101">
        <f t="shared" si="37"/>
        <v>7032.1444152969116</v>
      </c>
      <c r="AD140" s="101">
        <f t="shared" si="38"/>
        <v>7093.8386148788213</v>
      </c>
      <c r="AE140" s="101">
        <f t="shared" si="39"/>
        <v>7155.6098144607322</v>
      </c>
    </row>
    <row r="141" spans="18:31" s="35" customFormat="1" ht="15" hidden="1" x14ac:dyDescent="0.2">
      <c r="R141" s="46">
        <v>34335</v>
      </c>
      <c r="S141" s="41">
        <f t="shared" si="27"/>
        <v>5672</v>
      </c>
      <c r="T141" s="101">
        <f t="shared" si="28"/>
        <v>5723.1493333333337</v>
      </c>
      <c r="U141" s="101">
        <f t="shared" si="29"/>
        <v>5774.3739166666664</v>
      </c>
      <c r="V141" s="101">
        <f t="shared" si="30"/>
        <v>5825.6737499999999</v>
      </c>
      <c r="W141" s="101">
        <f t="shared" si="31"/>
        <v>5878.8953574999996</v>
      </c>
      <c r="X141" s="101">
        <f t="shared" si="32"/>
        <v>5932.1939650000004</v>
      </c>
      <c r="Y141" s="101">
        <f t="shared" si="33"/>
        <v>5985.5695725000005</v>
      </c>
      <c r="Z141" s="101">
        <f t="shared" si="34"/>
        <v>6039.9637493650007</v>
      </c>
      <c r="AA141" s="101">
        <f t="shared" si="35"/>
        <v>6094.4349262300011</v>
      </c>
      <c r="AB141" s="101">
        <f t="shared" si="36"/>
        <v>6148.9831030950008</v>
      </c>
      <c r="AC141" s="101">
        <f t="shared" si="37"/>
        <v>6204.5756458510305</v>
      </c>
      <c r="AD141" s="101">
        <f t="shared" si="38"/>
        <v>6260.2451886070612</v>
      </c>
      <c r="AE141" s="101">
        <f t="shared" si="39"/>
        <v>6315.9917313630913</v>
      </c>
    </row>
    <row r="142" spans="18:31" s="35" customFormat="1" ht="15" hidden="1" x14ac:dyDescent="0.2">
      <c r="R142" s="46">
        <v>34700</v>
      </c>
      <c r="S142" s="41">
        <f t="shared" si="27"/>
        <v>4989</v>
      </c>
      <c r="T142" s="101">
        <f t="shared" si="28"/>
        <v>5035.2545</v>
      </c>
      <c r="U142" s="101">
        <f t="shared" si="29"/>
        <v>5081.5842499999999</v>
      </c>
      <c r="V142" s="101">
        <f t="shared" si="30"/>
        <v>5127.9892499999996</v>
      </c>
      <c r="W142" s="101">
        <f t="shared" si="31"/>
        <v>5176.0945044999999</v>
      </c>
      <c r="X142" s="101">
        <f t="shared" si="32"/>
        <v>5224.2767589999994</v>
      </c>
      <c r="Y142" s="101">
        <f t="shared" si="33"/>
        <v>5272.5360135000001</v>
      </c>
      <c r="Z142" s="101">
        <f t="shared" si="34"/>
        <v>5321.7012775989997</v>
      </c>
      <c r="AA142" s="101">
        <f t="shared" si="35"/>
        <v>5370.9435416980004</v>
      </c>
      <c r="AB142" s="101">
        <f t="shared" si="36"/>
        <v>5420.2628057970005</v>
      </c>
      <c r="AC142" s="101">
        <f t="shared" si="37"/>
        <v>5470.511399706179</v>
      </c>
      <c r="AD142" s="101">
        <f t="shared" si="38"/>
        <v>5520.8369936153567</v>
      </c>
      <c r="AE142" s="101">
        <f t="shared" si="39"/>
        <v>5571.2395875245356</v>
      </c>
    </row>
    <row r="143" spans="18:31" s="35" customFormat="1" ht="15" hidden="1" x14ac:dyDescent="0.2">
      <c r="R143" s="46">
        <v>35065</v>
      </c>
      <c r="S143" s="41">
        <f t="shared" si="27"/>
        <v>4385</v>
      </c>
      <c r="T143" s="101">
        <f t="shared" si="28"/>
        <v>4426.9258333333337</v>
      </c>
      <c r="U143" s="101">
        <f t="shared" si="29"/>
        <v>4468.9269166666663</v>
      </c>
      <c r="V143" s="101">
        <f t="shared" si="30"/>
        <v>4511.0032499999998</v>
      </c>
      <c r="W143" s="101">
        <f t="shared" si="31"/>
        <v>4554.5839404999997</v>
      </c>
      <c r="X143" s="101">
        <f t="shared" si="32"/>
        <v>4598.2416309999999</v>
      </c>
      <c r="Y143" s="101">
        <f t="shared" si="33"/>
        <v>4641.9763215000003</v>
      </c>
      <c r="Z143" s="101">
        <f t="shared" si="34"/>
        <v>4686.5174811910001</v>
      </c>
      <c r="AA143" s="101">
        <f t="shared" si="35"/>
        <v>4731.1356408820002</v>
      </c>
      <c r="AB143" s="101">
        <f t="shared" si="36"/>
        <v>4775.8308005730014</v>
      </c>
      <c r="AC143" s="101">
        <f t="shared" si="37"/>
        <v>4821.3535597772034</v>
      </c>
      <c r="AD143" s="101">
        <f t="shared" si="38"/>
        <v>4866.9533189814056</v>
      </c>
      <c r="AE143" s="101">
        <f t="shared" si="39"/>
        <v>4912.630078185608</v>
      </c>
    </row>
    <row r="144" spans="18:31" s="35" customFormat="1" ht="15" hidden="1" x14ac:dyDescent="0.2">
      <c r="R144" s="46">
        <v>35431</v>
      </c>
      <c r="S144" s="41">
        <f t="shared" si="27"/>
        <v>3840</v>
      </c>
      <c r="T144" s="101">
        <f t="shared" si="28"/>
        <v>3878.02</v>
      </c>
      <c r="U144" s="101">
        <f t="shared" si="29"/>
        <v>3916.1152499999998</v>
      </c>
      <c r="V144" s="101">
        <f t="shared" si="30"/>
        <v>3954.28575</v>
      </c>
      <c r="W144" s="101">
        <f t="shared" si="31"/>
        <v>3993.7838455000001</v>
      </c>
      <c r="X144" s="101">
        <f t="shared" si="32"/>
        <v>4033.3589410000004</v>
      </c>
      <c r="Y144" s="101">
        <f t="shared" si="33"/>
        <v>4073.0110365</v>
      </c>
      <c r="Z144" s="101">
        <f t="shared" si="34"/>
        <v>4113.379784101</v>
      </c>
      <c r="AA144" s="101">
        <f t="shared" si="35"/>
        <v>4153.8255317020003</v>
      </c>
      <c r="AB144" s="101">
        <f t="shared" si="36"/>
        <v>4194.3482793030007</v>
      </c>
      <c r="AC144" s="101">
        <f t="shared" si="37"/>
        <v>4235.606833351223</v>
      </c>
      <c r="AD144" s="101">
        <f t="shared" si="38"/>
        <v>4276.9423873994447</v>
      </c>
      <c r="AE144" s="101">
        <f t="shared" si="39"/>
        <v>4318.3549414476674</v>
      </c>
    </row>
    <row r="145" spans="18:31" s="35" customFormat="1" ht="15" hidden="1" x14ac:dyDescent="0.2">
      <c r="R145" s="46">
        <v>35796</v>
      </c>
      <c r="S145" s="41">
        <f t="shared" si="27"/>
        <v>3360</v>
      </c>
      <c r="T145" s="101">
        <f t="shared" si="28"/>
        <v>3394.58</v>
      </c>
      <c r="U145" s="101">
        <f t="shared" si="29"/>
        <v>3429.2352499999997</v>
      </c>
      <c r="V145" s="101">
        <f t="shared" si="30"/>
        <v>3463.9657499999998</v>
      </c>
      <c r="W145" s="101">
        <f t="shared" si="31"/>
        <v>3499.8681655</v>
      </c>
      <c r="X145" s="101">
        <f t="shared" si="32"/>
        <v>3535.847581</v>
      </c>
      <c r="Y145" s="101">
        <f t="shared" si="33"/>
        <v>3571.9039965000002</v>
      </c>
      <c r="Z145" s="101">
        <f t="shared" si="34"/>
        <v>3608.597959141</v>
      </c>
      <c r="AA145" s="101">
        <f t="shared" si="35"/>
        <v>3645.3689217820006</v>
      </c>
      <c r="AB145" s="101">
        <f t="shared" si="36"/>
        <v>3682.2168844230005</v>
      </c>
      <c r="AC145" s="101">
        <f t="shared" si="37"/>
        <v>3719.7198082421023</v>
      </c>
      <c r="AD145" s="101">
        <f t="shared" si="38"/>
        <v>3757.2997320612048</v>
      </c>
      <c r="AE145" s="101">
        <f t="shared" si="39"/>
        <v>3794.9566558803067</v>
      </c>
    </row>
    <row r="146" spans="18:31" s="35" customFormat="1" ht="15" hidden="1" x14ac:dyDescent="0.2">
      <c r="R146" s="46">
        <v>36161</v>
      </c>
      <c r="S146" s="41">
        <f t="shared" si="27"/>
        <v>2937</v>
      </c>
      <c r="T146" s="101">
        <f t="shared" si="28"/>
        <v>2968.5484999999999</v>
      </c>
      <c r="U146" s="101">
        <f t="shared" si="29"/>
        <v>3000.1722500000001</v>
      </c>
      <c r="V146" s="101">
        <f t="shared" si="30"/>
        <v>3031.8712500000001</v>
      </c>
      <c r="W146" s="101">
        <f t="shared" si="31"/>
        <v>3064.6049725000003</v>
      </c>
      <c r="X146" s="101">
        <f t="shared" si="32"/>
        <v>3097.4156950000006</v>
      </c>
      <c r="Y146" s="101">
        <f t="shared" si="33"/>
        <v>3130.3034175000003</v>
      </c>
      <c r="Z146" s="101">
        <f t="shared" si="34"/>
        <v>3163.7589758950003</v>
      </c>
      <c r="AA146" s="101">
        <f t="shared" si="35"/>
        <v>3197.2915342900005</v>
      </c>
      <c r="AB146" s="101">
        <f t="shared" si="36"/>
        <v>3230.9010926850005</v>
      </c>
      <c r="AC146" s="101">
        <f t="shared" si="37"/>
        <v>3265.0943673646907</v>
      </c>
      <c r="AD146" s="101">
        <f t="shared" si="38"/>
        <v>3299.3646420443806</v>
      </c>
      <c r="AE146" s="101">
        <f t="shared" si="39"/>
        <v>3333.7119167240708</v>
      </c>
    </row>
    <row r="147" spans="18:31" s="35" customFormat="1" ht="15" hidden="1" x14ac:dyDescent="0.2">
      <c r="R147" s="46">
        <v>36526</v>
      </c>
      <c r="S147" s="41">
        <f t="shared" si="27"/>
        <v>2554</v>
      </c>
      <c r="T147" s="101">
        <f t="shared" si="28"/>
        <v>2582.8036666666667</v>
      </c>
      <c r="U147" s="101">
        <f t="shared" si="29"/>
        <v>2611.6825833333332</v>
      </c>
      <c r="V147" s="101">
        <f t="shared" si="30"/>
        <v>2640.6367500000001</v>
      </c>
      <c r="W147" s="101">
        <f t="shared" si="31"/>
        <v>2670.5014195000003</v>
      </c>
      <c r="X147" s="101">
        <f t="shared" si="32"/>
        <v>2700.4430890000003</v>
      </c>
      <c r="Y147" s="101">
        <f t="shared" si="33"/>
        <v>2730.4617585000005</v>
      </c>
      <c r="Z147" s="101">
        <f t="shared" si="34"/>
        <v>2760.9851447290007</v>
      </c>
      <c r="AA147" s="101">
        <f t="shared" si="35"/>
        <v>2791.5855309580006</v>
      </c>
      <c r="AB147" s="101">
        <f t="shared" si="36"/>
        <v>2822.2629171870008</v>
      </c>
      <c r="AC147" s="101">
        <f t="shared" si="37"/>
        <v>2853.4595119130386</v>
      </c>
      <c r="AD147" s="101">
        <f t="shared" si="38"/>
        <v>2884.7331066390771</v>
      </c>
      <c r="AE147" s="101">
        <f t="shared" si="39"/>
        <v>2916.0837013651148</v>
      </c>
    </row>
    <row r="148" spans="18:31" s="35" customFormat="1" ht="15" hidden="1" x14ac:dyDescent="0.2">
      <c r="R148" s="46">
        <v>36892</v>
      </c>
      <c r="S148" s="41">
        <f t="shared" si="27"/>
        <v>2220</v>
      </c>
      <c r="T148" s="101">
        <f t="shared" si="28"/>
        <v>2246.41</v>
      </c>
      <c r="U148" s="101">
        <f t="shared" si="29"/>
        <v>2272.89525</v>
      </c>
      <c r="V148" s="101">
        <f t="shared" si="30"/>
        <v>2299.4557500000001</v>
      </c>
      <c r="W148" s="101">
        <f t="shared" si="31"/>
        <v>2326.8184255000001</v>
      </c>
      <c r="X148" s="101">
        <f t="shared" si="32"/>
        <v>2354.2581010000004</v>
      </c>
      <c r="Y148" s="101">
        <f t="shared" si="33"/>
        <v>2381.7747765000004</v>
      </c>
      <c r="Z148" s="101">
        <f t="shared" si="34"/>
        <v>2409.7411248610006</v>
      </c>
      <c r="AA148" s="101">
        <f t="shared" si="35"/>
        <v>2437.7844732220005</v>
      </c>
      <c r="AB148" s="101">
        <f t="shared" si="36"/>
        <v>2465.9048215830007</v>
      </c>
      <c r="AC148" s="101">
        <f t="shared" si="37"/>
        <v>2494.4881236079427</v>
      </c>
      <c r="AD148" s="101">
        <f t="shared" si="38"/>
        <v>2523.1484256328849</v>
      </c>
      <c r="AE148" s="101">
        <f t="shared" si="39"/>
        <v>2551.8857276578269</v>
      </c>
    </row>
    <row r="149" spans="18:31" s="35" customFormat="1" ht="15" hidden="1" x14ac:dyDescent="0.2">
      <c r="R149" s="46">
        <v>37257</v>
      </c>
      <c r="S149" s="41">
        <f t="shared" si="27"/>
        <v>1922</v>
      </c>
      <c r="T149" s="101">
        <f t="shared" si="28"/>
        <v>1946.2743333333333</v>
      </c>
      <c r="U149" s="101">
        <f t="shared" si="29"/>
        <v>1970.6239166666667</v>
      </c>
      <c r="V149" s="101">
        <f t="shared" si="30"/>
        <v>1995.0487500000002</v>
      </c>
      <c r="W149" s="101">
        <f t="shared" si="31"/>
        <v>2020.1791075000001</v>
      </c>
      <c r="X149" s="101">
        <f t="shared" si="32"/>
        <v>2045.3864650000003</v>
      </c>
      <c r="Y149" s="101">
        <f t="shared" si="33"/>
        <v>2070.6708225000002</v>
      </c>
      <c r="Z149" s="101">
        <f t="shared" si="34"/>
        <v>2096.3557418650003</v>
      </c>
      <c r="AA149" s="101">
        <f t="shared" si="35"/>
        <v>2122.1176612300005</v>
      </c>
      <c r="AB149" s="101">
        <f t="shared" si="36"/>
        <v>2147.9565805950006</v>
      </c>
      <c r="AC149" s="101">
        <f t="shared" si="37"/>
        <v>2174.2082621860304</v>
      </c>
      <c r="AD149" s="101">
        <f t="shared" si="38"/>
        <v>2200.536943777061</v>
      </c>
      <c r="AE149" s="101">
        <f t="shared" si="39"/>
        <v>2226.9426253680908</v>
      </c>
    </row>
    <row r="150" spans="18:31" s="35" customFormat="1" ht="15" hidden="1" x14ac:dyDescent="0.2">
      <c r="R150" s="46">
        <v>37622</v>
      </c>
      <c r="S150" s="41">
        <f t="shared" si="27"/>
        <v>1648</v>
      </c>
      <c r="T150" s="101">
        <f t="shared" si="28"/>
        <v>1670.3106666666667</v>
      </c>
      <c r="U150" s="101">
        <f t="shared" si="29"/>
        <v>1692.6965833333334</v>
      </c>
      <c r="V150" s="101">
        <f t="shared" si="30"/>
        <v>1715.1577500000001</v>
      </c>
      <c r="W150" s="101">
        <f t="shared" si="31"/>
        <v>1738.2355735000001</v>
      </c>
      <c r="X150" s="101">
        <f t="shared" si="32"/>
        <v>1761.3903970000001</v>
      </c>
      <c r="Y150" s="101">
        <f t="shared" si="33"/>
        <v>1784.6222205000001</v>
      </c>
      <c r="Z150" s="101">
        <f t="shared" si="34"/>
        <v>1808.2094501170002</v>
      </c>
      <c r="AA150" s="101">
        <f t="shared" si="35"/>
        <v>1831.8736797340002</v>
      </c>
      <c r="AB150" s="101">
        <f t="shared" si="36"/>
        <v>1855.6149093510001</v>
      </c>
      <c r="AC150" s="101">
        <f t="shared" si="37"/>
        <v>1879.722752019574</v>
      </c>
      <c r="AD150" s="101">
        <f t="shared" si="38"/>
        <v>1903.907594688148</v>
      </c>
      <c r="AE150" s="101">
        <f t="shared" si="39"/>
        <v>1928.169437356722</v>
      </c>
    </row>
    <row r="151" spans="18:31" s="35" customFormat="1" ht="15" hidden="1" x14ac:dyDescent="0.2">
      <c r="R151" s="46">
        <v>37987</v>
      </c>
      <c r="S151" s="41">
        <f t="shared" si="27"/>
        <v>1402</v>
      </c>
      <c r="T151" s="101">
        <f t="shared" si="28"/>
        <v>1422.5476666666666</v>
      </c>
      <c r="U151" s="101">
        <f t="shared" si="29"/>
        <v>1443.1705833333335</v>
      </c>
      <c r="V151" s="101">
        <f t="shared" si="30"/>
        <v>1463.8687500000001</v>
      </c>
      <c r="W151" s="101">
        <f t="shared" si="31"/>
        <v>1485.1037875000002</v>
      </c>
      <c r="X151" s="101">
        <f t="shared" si="32"/>
        <v>1506.415825</v>
      </c>
      <c r="Y151" s="101">
        <f t="shared" si="33"/>
        <v>1527.8048625000001</v>
      </c>
      <c r="Z151" s="101">
        <f t="shared" si="34"/>
        <v>1549.5087648250001</v>
      </c>
      <c r="AA151" s="101">
        <f t="shared" si="35"/>
        <v>1571.28966715</v>
      </c>
      <c r="AB151" s="101">
        <f t="shared" si="36"/>
        <v>1593.1475694750002</v>
      </c>
      <c r="AC151" s="101">
        <f t="shared" si="37"/>
        <v>1615.3306516511502</v>
      </c>
      <c r="AD151" s="101">
        <f t="shared" si="38"/>
        <v>1637.5907338273003</v>
      </c>
      <c r="AE151" s="101">
        <f t="shared" si="39"/>
        <v>1659.9278160034503</v>
      </c>
    </row>
    <row r="152" spans="18:31" s="35" customFormat="1" ht="15" hidden="1" x14ac:dyDescent="0.2">
      <c r="R152" s="46">
        <v>38353</v>
      </c>
      <c r="S152" s="41">
        <f t="shared" si="27"/>
        <v>1175</v>
      </c>
      <c r="T152" s="101">
        <f t="shared" si="28"/>
        <v>1193.9208333333333</v>
      </c>
      <c r="U152" s="101">
        <f t="shared" si="29"/>
        <v>1212.9169166666668</v>
      </c>
      <c r="V152" s="101">
        <f t="shared" si="30"/>
        <v>1231.9882500000001</v>
      </c>
      <c r="W152" s="101">
        <f t="shared" si="31"/>
        <v>1251.5228305000001</v>
      </c>
      <c r="X152" s="101">
        <f t="shared" si="32"/>
        <v>1271.134411</v>
      </c>
      <c r="Y152" s="101">
        <f t="shared" si="33"/>
        <v>1290.8229915000002</v>
      </c>
      <c r="Z152" s="101">
        <f t="shared" si="34"/>
        <v>1310.7890267710002</v>
      </c>
      <c r="AA152" s="101">
        <f t="shared" si="35"/>
        <v>1330.8320620420002</v>
      </c>
      <c r="AB152" s="101">
        <f t="shared" si="36"/>
        <v>1350.9520973130002</v>
      </c>
      <c r="AC152" s="101">
        <f t="shared" si="37"/>
        <v>1371.3590793599622</v>
      </c>
      <c r="AD152" s="101">
        <f t="shared" si="38"/>
        <v>1391.8430614069241</v>
      </c>
      <c r="AE152" s="101">
        <f t="shared" si="39"/>
        <v>1412.4040434538863</v>
      </c>
    </row>
    <row r="153" spans="18:31" s="35" customFormat="1" ht="15" hidden="1" x14ac:dyDescent="0.2">
      <c r="R153" s="46">
        <v>38718</v>
      </c>
      <c r="S153" s="41">
        <f t="shared" si="27"/>
        <v>965</v>
      </c>
      <c r="T153" s="101">
        <f t="shared" si="28"/>
        <v>982.41583333333335</v>
      </c>
      <c r="U153" s="101">
        <f t="shared" si="29"/>
        <v>999.90691666666669</v>
      </c>
      <c r="V153" s="101">
        <f t="shared" si="30"/>
        <v>1017.4732499999999</v>
      </c>
      <c r="W153" s="101">
        <f t="shared" si="31"/>
        <v>1035.4347204999999</v>
      </c>
      <c r="X153" s="101">
        <f t="shared" si="32"/>
        <v>1053.473191</v>
      </c>
      <c r="Y153" s="101">
        <f t="shared" si="33"/>
        <v>1071.5886614999999</v>
      </c>
      <c r="Z153" s="101">
        <f t="shared" si="34"/>
        <v>1089.9469783509999</v>
      </c>
      <c r="AA153" s="101">
        <f t="shared" si="35"/>
        <v>1108.382295202</v>
      </c>
      <c r="AB153" s="101">
        <f t="shared" si="36"/>
        <v>1126.8946120529999</v>
      </c>
      <c r="AC153" s="101">
        <f t="shared" si="37"/>
        <v>1145.6585058747219</v>
      </c>
      <c r="AD153" s="101">
        <f t="shared" si="38"/>
        <v>1164.499399696444</v>
      </c>
      <c r="AE153" s="101">
        <f t="shared" si="39"/>
        <v>1183.4172935181659</v>
      </c>
    </row>
    <row r="154" spans="18:31" s="35" customFormat="1" ht="15" hidden="1" x14ac:dyDescent="0.2">
      <c r="R154" s="46">
        <v>39083</v>
      </c>
      <c r="S154" s="41">
        <f t="shared" si="27"/>
        <v>770</v>
      </c>
      <c r="T154" s="101">
        <f t="shared" si="28"/>
        <v>786.01833333333332</v>
      </c>
      <c r="U154" s="101">
        <f t="shared" si="29"/>
        <v>802.11191666666662</v>
      </c>
      <c r="V154" s="101">
        <f t="shared" si="30"/>
        <v>818.2807499999999</v>
      </c>
      <c r="W154" s="101">
        <f t="shared" si="31"/>
        <v>834.78147549999994</v>
      </c>
      <c r="X154" s="101">
        <f t="shared" si="32"/>
        <v>851.35920099999987</v>
      </c>
      <c r="Y154" s="101">
        <f t="shared" si="33"/>
        <v>868.01392649999991</v>
      </c>
      <c r="Z154" s="101">
        <f t="shared" si="34"/>
        <v>884.87936196099986</v>
      </c>
      <c r="AA154" s="101">
        <f t="shared" si="35"/>
        <v>901.82179742199992</v>
      </c>
      <c r="AB154" s="101">
        <f t="shared" si="36"/>
        <v>918.84123288299986</v>
      </c>
      <c r="AC154" s="101">
        <f t="shared" si="37"/>
        <v>936.07940192414185</v>
      </c>
      <c r="AD154" s="101">
        <f t="shared" si="38"/>
        <v>953.39457096528383</v>
      </c>
      <c r="AE154" s="101">
        <f t="shared" si="39"/>
        <v>970.78674000642582</v>
      </c>
    </row>
    <row r="155" spans="18:31" s="35" customFormat="1" ht="15" hidden="1" x14ac:dyDescent="0.2">
      <c r="R155" s="46">
        <v>39448</v>
      </c>
      <c r="S155" s="41">
        <f t="shared" si="27"/>
        <v>590</v>
      </c>
      <c r="T155" s="101">
        <f t="shared" si="28"/>
        <v>604.72833333333335</v>
      </c>
      <c r="U155" s="101">
        <f t="shared" si="29"/>
        <v>619.53191666666669</v>
      </c>
      <c r="V155" s="101">
        <f t="shared" si="30"/>
        <v>634.41074999999989</v>
      </c>
      <c r="W155" s="101">
        <f t="shared" si="31"/>
        <v>649.56309549999992</v>
      </c>
      <c r="X155" s="101">
        <f t="shared" si="32"/>
        <v>664.79244099999994</v>
      </c>
      <c r="Y155" s="101">
        <f t="shared" si="33"/>
        <v>680.09878649999985</v>
      </c>
      <c r="Z155" s="101">
        <f t="shared" si="34"/>
        <v>695.5861776009998</v>
      </c>
      <c r="AA155" s="101">
        <f t="shared" si="35"/>
        <v>711.15056870199987</v>
      </c>
      <c r="AB155" s="101">
        <f t="shared" si="36"/>
        <v>726.79195980299983</v>
      </c>
      <c r="AC155" s="101">
        <f t="shared" si="37"/>
        <v>742.62176750822186</v>
      </c>
      <c r="AD155" s="101">
        <f t="shared" si="38"/>
        <v>758.52857521344379</v>
      </c>
      <c r="AE155" s="101">
        <f t="shared" si="39"/>
        <v>774.51238291866582</v>
      </c>
    </row>
    <row r="156" spans="18:31" s="35" customFormat="1" ht="15" hidden="1" x14ac:dyDescent="0.2">
      <c r="R156" s="46">
        <v>39814</v>
      </c>
      <c r="S156" s="41">
        <f t="shared" si="27"/>
        <v>425</v>
      </c>
      <c r="T156" s="101">
        <f t="shared" si="28"/>
        <v>438.54583333333335</v>
      </c>
      <c r="U156" s="101">
        <f t="shared" si="29"/>
        <v>452.16691666666662</v>
      </c>
      <c r="V156" s="101">
        <f t="shared" si="30"/>
        <v>465.86324999999999</v>
      </c>
      <c r="W156" s="101">
        <f t="shared" si="31"/>
        <v>479.77958050000001</v>
      </c>
      <c r="X156" s="101">
        <f t="shared" si="32"/>
        <v>493.77291099999997</v>
      </c>
      <c r="Y156" s="101">
        <f t="shared" si="33"/>
        <v>507.84324149999998</v>
      </c>
      <c r="Z156" s="101">
        <f t="shared" si="34"/>
        <v>522.06742527099993</v>
      </c>
      <c r="AA156" s="101">
        <f t="shared" si="35"/>
        <v>536.368609042</v>
      </c>
      <c r="AB156" s="101">
        <f t="shared" si="36"/>
        <v>550.74679281299996</v>
      </c>
      <c r="AC156" s="101">
        <f t="shared" si="37"/>
        <v>565.28560262696192</v>
      </c>
      <c r="AD156" s="101">
        <f t="shared" si="38"/>
        <v>579.90141244092399</v>
      </c>
      <c r="AE156" s="101">
        <f t="shared" si="39"/>
        <v>594.59422225488595</v>
      </c>
    </row>
    <row r="157" spans="18:31" s="35" customFormat="1" ht="15" hidden="1" x14ac:dyDescent="0.2">
      <c r="R157" s="46">
        <v>40179</v>
      </c>
      <c r="S157" s="41">
        <f t="shared" si="27"/>
        <v>273</v>
      </c>
      <c r="T157" s="101">
        <f t="shared" si="28"/>
        <v>285.45650000000001</v>
      </c>
      <c r="U157" s="101">
        <f t="shared" si="29"/>
        <v>297.98824999999999</v>
      </c>
      <c r="V157" s="101">
        <f t="shared" si="30"/>
        <v>310.59525000000002</v>
      </c>
      <c r="W157" s="101">
        <f t="shared" si="31"/>
        <v>323.37294850000001</v>
      </c>
      <c r="X157" s="101">
        <f t="shared" si="32"/>
        <v>336.22764700000005</v>
      </c>
      <c r="Y157" s="101">
        <f t="shared" si="33"/>
        <v>349.15934550000003</v>
      </c>
      <c r="Z157" s="101">
        <f t="shared" si="34"/>
        <v>362.21984736700006</v>
      </c>
      <c r="AA157" s="101">
        <f t="shared" si="35"/>
        <v>375.35734923400003</v>
      </c>
      <c r="AB157" s="101">
        <f t="shared" si="36"/>
        <v>388.57185110100005</v>
      </c>
      <c r="AC157" s="101">
        <f t="shared" si="37"/>
        <v>401.92137800907403</v>
      </c>
      <c r="AD157" s="101">
        <f t="shared" si="38"/>
        <v>415.34790491714807</v>
      </c>
      <c r="AE157" s="101">
        <f t="shared" si="39"/>
        <v>428.85143182522205</v>
      </c>
    </row>
    <row r="158" spans="18:31" s="35" customFormat="1" ht="15" hidden="1" x14ac:dyDescent="0.2">
      <c r="R158" s="46">
        <v>40544</v>
      </c>
      <c r="S158" s="41">
        <f t="shared" si="27"/>
        <v>131</v>
      </c>
      <c r="T158" s="101">
        <f t="shared" si="28"/>
        <v>142.43883333333332</v>
      </c>
      <c r="U158" s="101">
        <f t="shared" si="29"/>
        <v>153.95291666666668</v>
      </c>
      <c r="V158" s="101">
        <f t="shared" si="30"/>
        <v>165.54225</v>
      </c>
      <c r="W158" s="101">
        <f t="shared" si="31"/>
        <v>177.2562265</v>
      </c>
      <c r="X158" s="101">
        <f t="shared" si="32"/>
        <v>189.047203</v>
      </c>
      <c r="Y158" s="101">
        <f t="shared" si="33"/>
        <v>200.91517949999999</v>
      </c>
      <c r="Z158" s="101">
        <f t="shared" si="34"/>
        <v>212.888557483</v>
      </c>
      <c r="AA158" s="101">
        <f t="shared" si="35"/>
        <v>224.938935466</v>
      </c>
      <c r="AB158" s="101">
        <f t="shared" si="36"/>
        <v>237.06631344899998</v>
      </c>
      <c r="AC158" s="101">
        <f t="shared" si="37"/>
        <v>249.30479974762596</v>
      </c>
      <c r="AD158" s="101">
        <f t="shared" si="38"/>
        <v>261.62028604625192</v>
      </c>
      <c r="AE158" s="101">
        <f t="shared" si="39"/>
        <v>274.01277234487793</v>
      </c>
    </row>
    <row r="159" spans="18:31" s="35" customFormat="1" ht="15" hidden="1" x14ac:dyDescent="0.2">
      <c r="R159" s="46">
        <v>40909</v>
      </c>
      <c r="S159" s="41">
        <f t="shared" si="27"/>
        <v>0</v>
      </c>
      <c r="T159" s="101">
        <f t="shared" si="28"/>
        <v>10.5</v>
      </c>
      <c r="U159" s="101">
        <f t="shared" si="29"/>
        <v>21.07525</v>
      </c>
      <c r="V159" s="101">
        <f t="shared" si="30"/>
        <v>31.725750000000001</v>
      </c>
      <c r="W159" s="101">
        <f t="shared" si="31"/>
        <v>42.458405500000005</v>
      </c>
      <c r="X159" s="101">
        <f t="shared" si="32"/>
        <v>53.268061000000003</v>
      </c>
      <c r="Y159" s="101">
        <f t="shared" si="33"/>
        <v>64.154716500000006</v>
      </c>
      <c r="Z159" s="101">
        <f t="shared" si="34"/>
        <v>75.125184421</v>
      </c>
      <c r="AA159" s="101">
        <f t="shared" si="35"/>
        <v>86.172652342000006</v>
      </c>
      <c r="AB159" s="101">
        <f t="shared" si="36"/>
        <v>97.297120262999996</v>
      </c>
      <c r="AC159" s="101">
        <f t="shared" si="37"/>
        <v>108.510632478262</v>
      </c>
      <c r="AD159" s="101">
        <f t="shared" si="38"/>
        <v>119.80114469352399</v>
      </c>
      <c r="AE159" s="101">
        <f t="shared" si="39"/>
        <v>131.16865690878601</v>
      </c>
    </row>
    <row r="160" spans="18:31" s="35" customFormat="1" ht="15" hidden="1" x14ac:dyDescent="0.2">
      <c r="R160" s="46"/>
      <c r="S160" s="41"/>
      <c r="T160" s="42"/>
      <c r="U160" s="42"/>
      <c r="V160" s="42"/>
      <c r="W160" s="42"/>
      <c r="X160" s="42"/>
      <c r="Y160" s="42"/>
      <c r="Z160" s="42"/>
      <c r="AA160" s="42"/>
      <c r="AB160" s="42"/>
      <c r="AC160" s="42"/>
      <c r="AD160" s="42"/>
      <c r="AE160" s="42"/>
    </row>
    <row r="161" spans="18:31" s="35" customFormat="1" ht="15" hidden="1" x14ac:dyDescent="0.2">
      <c r="R161" s="46"/>
      <c r="S161" s="41"/>
      <c r="T161" s="42"/>
      <c r="U161" s="42"/>
      <c r="V161" s="42"/>
      <c r="W161" s="42"/>
      <c r="X161" s="42"/>
      <c r="Y161" s="42"/>
      <c r="Z161" s="42"/>
      <c r="AA161" s="42"/>
      <c r="AB161" s="42"/>
      <c r="AC161" s="42"/>
      <c r="AD161" s="42"/>
      <c r="AE161" s="42"/>
    </row>
    <row r="162" spans="18:31" s="35" customFormat="1" ht="15" hidden="1" x14ac:dyDescent="0.2">
      <c r="R162" s="46"/>
      <c r="S162" s="41"/>
      <c r="T162" s="42"/>
      <c r="U162" s="42"/>
      <c r="V162" s="42"/>
      <c r="W162" s="42"/>
      <c r="X162" s="42"/>
      <c r="Y162" s="42"/>
      <c r="Z162" s="42"/>
      <c r="AA162" s="42"/>
      <c r="AB162" s="42"/>
      <c r="AC162" s="42"/>
      <c r="AD162" s="42"/>
      <c r="AE162" s="42"/>
    </row>
    <row r="163" spans="18:31" s="35" customFormat="1" ht="15" hidden="1" x14ac:dyDescent="0.2">
      <c r="R163" s="46"/>
      <c r="S163" s="41"/>
      <c r="T163" s="42"/>
      <c r="U163" s="42"/>
      <c r="V163" s="42"/>
      <c r="W163" s="42"/>
      <c r="X163" s="42"/>
      <c r="Y163" s="42"/>
      <c r="Z163" s="42"/>
      <c r="AA163" s="42"/>
      <c r="AB163" s="42"/>
      <c r="AC163" s="42"/>
      <c r="AD163" s="42"/>
      <c r="AE163" s="42"/>
    </row>
    <row r="164" spans="18:31" s="35" customFormat="1" ht="15" hidden="1" x14ac:dyDescent="0.2">
      <c r="R164" s="46"/>
      <c r="S164" s="41"/>
      <c r="T164" s="42"/>
      <c r="U164" s="42"/>
      <c r="V164" s="42"/>
      <c r="W164" s="42"/>
      <c r="X164" s="42"/>
      <c r="Y164" s="42"/>
      <c r="Z164" s="42"/>
      <c r="AA164" s="42"/>
      <c r="AB164" s="42"/>
      <c r="AC164" s="42"/>
      <c r="AD164" s="42"/>
      <c r="AE164" s="42"/>
    </row>
    <row r="165" spans="18:31" s="35" customFormat="1" ht="15" hidden="1" x14ac:dyDescent="0.2">
      <c r="R165" s="46"/>
      <c r="S165" s="41"/>
      <c r="T165" s="42"/>
      <c r="U165" s="42"/>
      <c r="V165" s="42"/>
      <c r="W165" s="42"/>
      <c r="X165" s="42"/>
      <c r="Y165" s="42"/>
      <c r="Z165" s="42"/>
      <c r="AA165" s="42"/>
      <c r="AB165" s="42"/>
      <c r="AC165" s="42"/>
      <c r="AD165" s="42"/>
      <c r="AE165" s="42"/>
    </row>
    <row r="166" spans="18:31" s="35" customFormat="1" ht="15" hidden="1" x14ac:dyDescent="0.2">
      <c r="R166" s="46"/>
      <c r="S166" s="41"/>
      <c r="T166" s="42"/>
      <c r="U166" s="42"/>
      <c r="V166" s="42"/>
      <c r="W166" s="42"/>
      <c r="X166" s="42"/>
      <c r="Y166" s="42"/>
      <c r="Z166" s="42"/>
      <c r="AA166" s="42"/>
      <c r="AB166" s="42"/>
      <c r="AC166" s="42"/>
      <c r="AD166" s="42"/>
      <c r="AE166" s="42"/>
    </row>
    <row r="167" spans="18:31" s="35" customFormat="1" ht="15" hidden="1" x14ac:dyDescent="0.2">
      <c r="R167" s="46"/>
      <c r="S167" s="41"/>
      <c r="T167" s="42"/>
      <c r="U167" s="42"/>
      <c r="V167" s="42"/>
      <c r="W167" s="42"/>
      <c r="X167" s="42"/>
      <c r="Y167" s="42"/>
      <c r="Z167" s="42"/>
      <c r="AA167" s="42"/>
      <c r="AB167" s="42"/>
      <c r="AC167" s="42"/>
      <c r="AD167" s="42"/>
      <c r="AE167" s="42"/>
    </row>
    <row r="168" spans="18:31" s="35" customFormat="1" hidden="1" x14ac:dyDescent="0.2"/>
    <row r="169" spans="18:31" s="35" customFormat="1" hidden="1" x14ac:dyDescent="0.2"/>
    <row r="170" spans="18:31" s="35" customFormat="1" hidden="1" x14ac:dyDescent="0.2"/>
    <row r="171" spans="18:31" s="35" customFormat="1" hidden="1" x14ac:dyDescent="0.2"/>
    <row r="172" spans="18:31" s="35" customFormat="1" hidden="1" x14ac:dyDescent="0.2"/>
    <row r="173" spans="18:31" s="35" customFormat="1" hidden="1" x14ac:dyDescent="0.2"/>
    <row r="174" spans="18:31" s="35" customFormat="1" hidden="1" x14ac:dyDescent="0.2"/>
    <row r="175" spans="18:31" s="35" customFormat="1" hidden="1" x14ac:dyDescent="0.2"/>
    <row r="176" spans="18:31" s="35" customFormat="1" hidden="1" x14ac:dyDescent="0.2"/>
    <row r="177" spans="18:31" s="35" customFormat="1" hidden="1" x14ac:dyDescent="0.2"/>
    <row r="178" spans="18:31" s="35" customFormat="1" ht="15" hidden="1" x14ac:dyDescent="0.2">
      <c r="R178" s="45" t="s">
        <v>0</v>
      </c>
      <c r="S178" s="45" t="s">
        <v>1</v>
      </c>
      <c r="T178" s="45" t="s">
        <v>2</v>
      </c>
      <c r="U178" s="45" t="s">
        <v>3</v>
      </c>
      <c r="V178" s="45" t="s">
        <v>4</v>
      </c>
      <c r="W178" s="45" t="s">
        <v>5</v>
      </c>
      <c r="X178" s="45" t="s">
        <v>6</v>
      </c>
      <c r="Y178" s="45" t="s">
        <v>7</v>
      </c>
      <c r="Z178" s="45" t="s">
        <v>8</v>
      </c>
      <c r="AA178" s="45" t="s">
        <v>9</v>
      </c>
      <c r="AB178" s="45" t="s">
        <v>10</v>
      </c>
      <c r="AC178" s="45" t="s">
        <v>11</v>
      </c>
      <c r="AD178" s="45" t="s">
        <v>12</v>
      </c>
      <c r="AE178" s="45" t="s">
        <v>13</v>
      </c>
    </row>
    <row r="179" spans="18:31" s="35" customFormat="1" ht="15" hidden="1" x14ac:dyDescent="0.2">
      <c r="R179" s="46">
        <v>29992</v>
      </c>
      <c r="S179" s="41">
        <f t="shared" ref="S179:S209" si="40">N66</f>
        <v>14831</v>
      </c>
      <c r="T179" s="101">
        <f>IF(AND($F$6="YES",HLOOKUP($C$11,$C$11:$N$12,2,0)&gt;=$T$106),$S179+$U$108*0.7*1+$S179*$J$6*1/1200,$S179+$U$108*0.7*1+$S179*$J$5*1/1200)</f>
        <v>14944.288833333334</v>
      </c>
      <c r="U179" s="101">
        <f>IF(AND($F$6="YES",HLOOKUP($D$11,$C$11:$N$12,2,0)&gt;=$T$106),$S179+$U$108*0.7*2+($S179)*$J$6*2/1200+$U$108*0.7*$J$6/1200,$S179+$U$108*0.7*2+($S179)*$J$5*2/1200+$U$108*0.7*$J$5/1200)</f>
        <v>15057.627833333332</v>
      </c>
      <c r="V179" s="101">
        <f>IF(AND($F$6="YES",HLOOKUP($E$11,$C$11:$N$12,2,0)=$T$106),$S179+$U$108*0.7*3+($S179)*$J$5*2/1200+($S179)*$J$6*1/1200+$U$108*0.7*2*$J$6/1200+$U$108*0.7*$J$5/1200,IF(AND($F$6="YES",HLOOKUP($E$11,$C$11:$N$12,2,0)&gt;$T$106),$S179+$U$108*0.7*3+($S179)*$J$6*3/1200+$U$108*0.7*2*$J$6/1200+$U$108*0.7*1*$J$5/1200,$S179+$U$108*0.7*3+($S179)*$J$5*3/1200+$U$108*0.7*2*$J$5/1200+$U$108*0.7*1*$J$5/1200))</f>
        <v>15171.017</v>
      </c>
      <c r="W179" s="101">
        <f>IF(AND($F$6="YES",HLOOKUP($F$11,$C$11:$N$12,2,0)&gt;=$T$106),$V179+$U$108*0.7*1+$V179*$J$6*1/1200,$V179+$U$108*0.7*1+$V179*$J$5*1/1200)</f>
        <v>15289.271124666666</v>
      </c>
      <c r="X179" s="101">
        <f>IF(AND($F$6="YES",HLOOKUP($G$11,$C$11:$N$12,2,0)=$T$106),$V179+$U$108*0.7*2+($V179)*$J$6*2/1200+$U$108*0.7*$J$6/1200,IF(AND($F$6="YES",HLOOKUP($G$11,$C$11:$N$12,2,0)&gt;$T$106),$V179+$U$108*0.7*2+($V179)*$J$6*2/1200+$U$108*0.7*$J$6/1200,$V179+$U$108*0.7*2+($V179)*$J$5*2/1200+$U$108*0.7*$J$5/1200))</f>
        <v>15407.576582666667</v>
      </c>
      <c r="Y179" s="101">
        <f>IF(AND($F$6="YES",HLOOKUP($H$11,$C$11:$N$12,2,0)=$T$106),$V179+$U$108*0.7*3+($V179)*$J$5*2/1200+($V179)*$J$6*1/1200+$U$108*0.7*2*$J$6/1200+$U$108*0.7*$J$5/1200,IF(AND($F$6="YES",HLOOKUP($H$11,$C$11:$N$12,2,0)&gt;$T$106),$V179+$U$108*0.7*3+($V179)*$J$6*3/1200+$U$108*0.7*2*$J$6/1200+$U$108*0.7*1*$J$6/1200,$V179+$U$108*0.7*3+($V179)*$J$5*3/1200+$U$108*0.7*2*$J$5/1200+$U$108*0.7*1*$J$5/1200))</f>
        <v>15525.933374</v>
      </c>
      <c r="Z179" s="101">
        <f>IF(AND($F$6="YES",HLOOKUP($I$11,$C$11:$N$12,2,0)&gt;=$T$106),$Y179+$U$108*0.7*1+$Y179*$J$6*1/1200,$Y179+$U$108*0.7*1+$Y179*$J$5*1/1200)</f>
        <v>15646.790218742666</v>
      </c>
      <c r="AA179" s="101">
        <f>IF(AND($F$6="YES",HLOOKUP($J$11,$C$11:$N$12,2,0)=$T$106),$Y179+$U$108*0.7*2+($Y179)*$J$6*2/1200+$U$108*0.7*$J$6/1200,IF(AND($F$6="YES",HLOOKUP($J$11,$C$11:$N$12,2,0)&gt;$T$106),$Y179+$U$108*0.7*2+($Y179)*$J$6*2/1200+$U$108*0.7*$J$6/1200,$Y179+$U$108*0.7*2+($Y179)*$J$5*2/1200+$U$108*0.7*$J$5/1200))</f>
        <v>15767.698396818667</v>
      </c>
      <c r="AB179" s="101">
        <f>IF(AND($F$6="YES",HLOOKUP($K$11,$C$11:$N$12,2,0)=$T$106),$Y179+$U$108*0.7*3+($Y179)*$J$5*2/1200+($Y179)*$J$6*1/1200+$U$108*0.7*2*$J$6/1200+$U$108*0.7*$J$5/1200,IF(AND($F$6="YES",HLOOKUP($K$11,$C$11:$N$12,2,0)&gt;$T$106),$Y179+$U$108*0.7*3+($Y179)*$J$6*3/1200+$U$108*0.7*2*$J$6/1200+$U$108*0.7*1*$J$6/1200,$Y179+$U$108*0.7*3+($Y179)*$J$5*3/1200+$U$108*0.7*2*$J$5/1200+$U$108*0.7*1*$J$5/1200))</f>
        <v>15888.657908228</v>
      </c>
      <c r="AC179" s="101">
        <f>IF(AND($F$6="YES",HLOOKUP($L$11,$C$11:$N$12,2,0)&gt;=$T$106),$AB179+$U$108*0.7*1+$AB179*$J$6*1/1200,$AB179+$U$108*0.7*1+$AB179*$J$5*1/1200)</f>
        <v>16012.174732888339</v>
      </c>
      <c r="AD179" s="101">
        <f>IF(AND($F$6="YES",HLOOKUP($M$11,$C$11:$N$12,2,0)=$T$106),$AB179+$U$108*0.7*2+($AB179)*$J$6*2/1200+$U$108*0.7*$J$6/1200,IF(AND($F$6="YES",HLOOKUP($M$11,$C$11:$N$12,2,0)&gt;$T$106),$AB179+$U$108*0.7*2+($AB179)*$J$6*2/1200+$U$108*0.7*$J$6/1200,$AB179+$U$108*0.7*2+($AB179)*$J$5*2/1200+$U$108*0.7*$J$5/1200))</f>
        <v>16135.742890882011</v>
      </c>
      <c r="AE179" s="101">
        <f>IF(AND($F$6="YES",HLOOKUP($N$11,$C$11:$N$12,2,0)=$T$106),$AB179+$U$108*0.7*3+($AB179)*$J$5*2/1200+($AB179)*$J$6*1/1200+$U$108*0.7*2*$J$6/1200+$U$108*0.7*$J$5/1200,IF(AND($F$6="YES",HLOOKUP($N$11,$C$11:$N$12,2,0)&gt;$T$106),$AB179+$U$108*0.7*3+($AB179)*$J$6*3/1200+$U$108*0.7*2*$J$6/1200+$U$108*0.7*1*$J$6/1200,$AB179+$U$108*0.7*3+($AB179)*$J$5*3/1200+$U$108*0.7*2*$J$5/1200+$U$108*0.7*1*$J$5/1200))</f>
        <v>16259.362382209018</v>
      </c>
    </row>
    <row r="180" spans="18:31" s="35" customFormat="1" ht="15" hidden="1" x14ac:dyDescent="0.2">
      <c r="R180" s="46">
        <v>30326</v>
      </c>
      <c r="S180" s="41">
        <f t="shared" si="40"/>
        <v>13213</v>
      </c>
      <c r="T180" s="101">
        <f t="shared" ref="T180:T209" si="41">IF(AND($F$6="YES",HLOOKUP($C$11,$C$11:$N$12,2,0)&gt;=$T$106),$S180+$U$108*0.7*1+$S180*$J$6*1/1200,$S180+$U$108*0.7*1+$S180*$J$5*1/1200)</f>
        <v>13314.693166666666</v>
      </c>
      <c r="U180" s="101">
        <f t="shared" ref="U180:U209" si="42">IF(AND($F$6="YES",HLOOKUP($D$11,$C$11:$N$12,2,0)&gt;=$T$106),$S180+$U$108*0.7*2+($S180)*$J$6*2/1200+$U$108*0.7*$J$6/1200,$S180+$U$108*0.7*2+($S180)*$J$5*2/1200+$U$108*0.7*$J$5/1200)</f>
        <v>13416.4365</v>
      </c>
      <c r="V180" s="101">
        <f t="shared" ref="V180:V209" si="43">IF(AND($F$6="YES",HLOOKUP($E$11,$C$11:$N$12,2,0)=$T$106),$S180+$U$108*0.7*3+($S180)*$J$5*2/1200+($S180)*$J$6*1/1200+$U$108*0.7*2*$J$6/1200+$U$108*0.7*$J$5/1200,IF(AND($F$6="YES",HLOOKUP($E$11,$C$11:$N$12,2,0)&gt;$T$106),$S180+$U$108*0.7*3+($S180)*$J$6*3/1200+$U$108*0.7*2*$J$6/1200+$U$108*0.7*1*$J$5/1200,$S180+$U$108*0.7*3+($S180)*$J$5*3/1200+$U$108*0.7*2*$J$5/1200+$U$108*0.7*1*$J$5/1200))</f>
        <v>13518.23</v>
      </c>
      <c r="W180" s="101">
        <f t="shared" ref="W180:W209" si="44">IF(AND($F$6="YES",HLOOKUP($F$11,$C$11:$N$12,2,0)&gt;=$T$106),$V180+$U$108*0.7*1+$V180*$J$6*1/1200,$V180+$U$108*0.7*1+$V180*$J$5*1/1200)</f>
        <v>13624.363686666666</v>
      </c>
      <c r="X180" s="101">
        <f t="shared" ref="X180:X209" si="45">IF(AND($F$6="YES",HLOOKUP($G$11,$C$11:$N$12,2,0)=$T$106),$V180+$U$108*0.7*2+($V180)*$J$6*2/1200+$U$108*0.7*$J$6/1200,IF(AND($F$6="YES",HLOOKUP($G$11,$C$11:$N$12,2,0)&gt;$T$106),$V180+$U$108*0.7*2+($V180)*$J$6*2/1200+$U$108*0.7*$J$6/1200,$V180+$U$108*0.7*2+($V180)*$J$5*2/1200+$U$108*0.7*$J$5/1200))</f>
        <v>13730.548706666666</v>
      </c>
      <c r="Y180" s="101">
        <f t="shared" ref="Y180:Y209" si="46">IF(AND($F$6="YES",HLOOKUP($H$11,$C$11:$N$12,2,0)=$T$106),$V180+$U$108*0.7*3+($V180)*$J$5*2/1200+($V180)*$J$6*1/1200+$U$108*0.7*2*$J$6/1200+$U$108*0.7*$J$5/1200,IF(AND($F$6="YES",HLOOKUP($H$11,$C$11:$N$12,2,0)&gt;$T$106),$V180+$U$108*0.7*3+($V180)*$J$6*3/1200+$U$108*0.7*2*$J$6/1200+$U$108*0.7*1*$J$6/1200,$V180+$U$108*0.7*3+($V180)*$J$5*3/1200+$U$108*0.7*2*$J$5/1200+$U$108*0.7*1*$J$5/1200))</f>
        <v>13836.78506</v>
      </c>
      <c r="Z180" s="101">
        <f t="shared" ref="Z180:Z209" si="47">IF(AND($F$6="YES",HLOOKUP($I$11,$C$11:$N$12,2,0)&gt;=$T$106),$Y180+$U$108*0.7*1+$Y180*$J$6*1/1200,$Y180+$U$108*0.7*1+$Y180*$J$5*1/1200)</f>
        <v>13945.254817106666</v>
      </c>
      <c r="AA180" s="101">
        <f t="shared" ref="AA180:AA209" si="48">IF(AND($F$6="YES",HLOOKUP($J$11,$C$11:$N$12,2,0)=$T$106),$Y180+$U$108*0.7*2+($Y180)*$J$6*2/1200+$U$108*0.7*$J$6/1200,IF(AND($F$6="YES",HLOOKUP($J$11,$C$11:$N$12,2,0)&gt;$T$106),$Y180+$U$108*0.7*2+($Y180)*$J$6*2/1200+$U$108*0.7*$J$6/1200,$Y180+$U$108*0.7*2+($Y180)*$J$5*2/1200+$U$108*0.7*$J$5/1200))</f>
        <v>14053.775907546666</v>
      </c>
      <c r="AB180" s="101">
        <f t="shared" ref="AB180:AB209" si="49">IF(AND($F$6="YES",HLOOKUP($K$11,$C$11:$N$12,2,0)=$T$106),$Y180+$U$108*0.7*3+($Y180)*$J$5*2/1200+($Y180)*$J$6*1/1200+$U$108*0.7*2*$J$6/1200+$U$108*0.7*$J$5/1200,IF(AND($F$6="YES",HLOOKUP($K$11,$C$11:$N$12,2,0)&gt;$T$106),$Y180+$U$108*0.7*3+($Y180)*$J$6*3/1200+$U$108*0.7*2*$J$6/1200+$U$108*0.7*1*$J$6/1200,$Y180+$U$108*0.7*3+($Y180)*$J$5*3/1200+$U$108*0.7*2*$J$5/1200+$U$108*0.7*1*$J$5/1200))</f>
        <v>14162.348331320001</v>
      </c>
      <c r="AC180" s="101">
        <f t="shared" ref="AC180:AC209" si="50">IF(AND($F$6="YES",HLOOKUP($L$11,$C$11:$N$12,2,0)&gt;=$T$106),$AB180+$U$108*0.7*1+$AB180*$J$6*1/1200,$AB180+$U$108*0.7*1+$AB180*$J$5*1/1200)</f>
        <v>14273.205552416348</v>
      </c>
      <c r="AD180" s="101">
        <f t="shared" ref="AD180:AD209" si="51">IF(AND($F$6="YES",HLOOKUP($M$11,$C$11:$N$12,2,0)=$T$106),$AB180+$U$108*0.7*2+($AB180)*$J$6*2/1200+$U$108*0.7*$J$6/1200,IF(AND($F$6="YES",HLOOKUP($M$11,$C$11:$N$12,2,0)&gt;$T$106),$AB180+$U$108*0.7*2+($AB180)*$J$6*2/1200+$U$108*0.7*$J$6/1200,$AB180+$U$108*0.7*2+($AB180)*$J$5*2/1200+$U$108*0.7*$J$5/1200))</f>
        <v>14384.114106846027</v>
      </c>
      <c r="AE180" s="101">
        <f t="shared" ref="AE180:AE209" si="52">IF(AND($F$6="YES",HLOOKUP($N$11,$C$11:$N$12,2,0)=$T$106),$AB180+$U$108*0.7*3+($AB180)*$J$5*2/1200+($AB180)*$J$6*1/1200+$U$108*0.7*2*$J$6/1200+$U$108*0.7*$J$5/1200,IF(AND($F$6="YES",HLOOKUP($N$11,$C$11:$N$12,2,0)&gt;$T$106),$AB180+$U$108*0.7*3+($AB180)*$J$6*3/1200+$U$108*0.7*2*$J$6/1200+$U$108*0.7*1*$J$6/1200,$AB180+$U$108*0.7*3+($AB180)*$J$5*3/1200+$U$108*0.7*2*$J$5/1200+$U$108*0.7*1*$J$5/1200))</f>
        <v>14495.073994609042</v>
      </c>
    </row>
    <row r="181" spans="18:31" s="35" customFormat="1" ht="15" hidden="1" x14ac:dyDescent="0.2">
      <c r="R181" s="46">
        <v>30691</v>
      </c>
      <c r="S181" s="41">
        <f t="shared" si="40"/>
        <v>11759</v>
      </c>
      <c r="T181" s="101">
        <f t="shared" si="41"/>
        <v>11850.272833333333</v>
      </c>
      <c r="U181" s="101">
        <f t="shared" si="42"/>
        <v>11941.595833333333</v>
      </c>
      <c r="V181" s="101">
        <f t="shared" si="43"/>
        <v>12032.968999999999</v>
      </c>
      <c r="W181" s="101">
        <f t="shared" si="44"/>
        <v>12128.210772666665</v>
      </c>
      <c r="X181" s="101">
        <f t="shared" si="45"/>
        <v>12223.503878666665</v>
      </c>
      <c r="Y181" s="101">
        <f t="shared" si="46"/>
        <v>12318.848318</v>
      </c>
      <c r="Z181" s="101">
        <f t="shared" si="47"/>
        <v>12416.186538998667</v>
      </c>
      <c r="AA181" s="101">
        <f t="shared" si="48"/>
        <v>12513.576093330666</v>
      </c>
      <c r="AB181" s="101">
        <f t="shared" si="49"/>
        <v>12611.016980996001</v>
      </c>
      <c r="AC181" s="101">
        <f t="shared" si="50"/>
        <v>12710.497772189972</v>
      </c>
      <c r="AD181" s="101">
        <f t="shared" si="51"/>
        <v>12810.029896717275</v>
      </c>
      <c r="AE181" s="101">
        <f t="shared" si="52"/>
        <v>12909.613354577914</v>
      </c>
    </row>
    <row r="182" spans="18:31" s="35" customFormat="1" ht="15" hidden="1" x14ac:dyDescent="0.2">
      <c r="R182" s="46">
        <v>31057</v>
      </c>
      <c r="S182" s="41">
        <f t="shared" si="40"/>
        <v>10445</v>
      </c>
      <c r="T182" s="101">
        <f t="shared" si="41"/>
        <v>10526.855833333333</v>
      </c>
      <c r="U182" s="101">
        <f t="shared" si="42"/>
        <v>10608.761833333332</v>
      </c>
      <c r="V182" s="101">
        <f t="shared" si="43"/>
        <v>10690.717999999999</v>
      </c>
      <c r="W182" s="101">
        <f t="shared" si="44"/>
        <v>10776.116598666666</v>
      </c>
      <c r="X182" s="101">
        <f t="shared" si="45"/>
        <v>10861.566530666665</v>
      </c>
      <c r="Y182" s="101">
        <f t="shared" si="46"/>
        <v>10947.067795999999</v>
      </c>
      <c r="Z182" s="101">
        <f t="shared" si="47"/>
        <v>11034.346293170665</v>
      </c>
      <c r="AA182" s="101">
        <f t="shared" si="48"/>
        <v>11121.676123674666</v>
      </c>
      <c r="AB182" s="101">
        <f t="shared" si="49"/>
        <v>11209.057287512</v>
      </c>
      <c r="AC182" s="101">
        <f t="shared" si="50"/>
        <v>11298.257040953755</v>
      </c>
      <c r="AD182" s="101">
        <f t="shared" si="51"/>
        <v>11387.508127728843</v>
      </c>
      <c r="AE182" s="101">
        <f t="shared" si="52"/>
        <v>11476.810547837264</v>
      </c>
    </row>
    <row r="183" spans="18:31" s="35" customFormat="1" ht="15" hidden="1" x14ac:dyDescent="0.2">
      <c r="R183" s="46">
        <v>31422</v>
      </c>
      <c r="S183" s="41">
        <f t="shared" si="40"/>
        <v>9274</v>
      </c>
      <c r="T183" s="101">
        <f t="shared" si="41"/>
        <v>9347.4636666666665</v>
      </c>
      <c r="U183" s="101">
        <f t="shared" si="42"/>
        <v>9420.9774999999991</v>
      </c>
      <c r="V183" s="101">
        <f t="shared" si="43"/>
        <v>9494.5414999999994</v>
      </c>
      <c r="W183" s="101">
        <f t="shared" si="44"/>
        <v>9571.1681376666656</v>
      </c>
      <c r="X183" s="101">
        <f t="shared" si="45"/>
        <v>9647.8461086666648</v>
      </c>
      <c r="Y183" s="101">
        <f t="shared" si="46"/>
        <v>9724.5754130000005</v>
      </c>
      <c r="Z183" s="101">
        <f t="shared" si="47"/>
        <v>9802.8889660286677</v>
      </c>
      <c r="AA183" s="101">
        <f t="shared" si="48"/>
        <v>9881.253852390666</v>
      </c>
      <c r="AB183" s="101">
        <f t="shared" si="49"/>
        <v>9959.6700720860008</v>
      </c>
      <c r="AC183" s="101">
        <f t="shared" si="50"/>
        <v>10039.707652614632</v>
      </c>
      <c r="AD183" s="101">
        <f t="shared" si="51"/>
        <v>10119.796566476594</v>
      </c>
      <c r="AE183" s="101">
        <f t="shared" si="52"/>
        <v>10199.936813671893</v>
      </c>
    </row>
    <row r="184" spans="18:31" s="35" customFormat="1" ht="15" hidden="1" x14ac:dyDescent="0.2">
      <c r="R184" s="46">
        <v>31787</v>
      </c>
      <c r="S184" s="41">
        <f t="shared" si="40"/>
        <v>8222</v>
      </c>
      <c r="T184" s="101">
        <f t="shared" si="41"/>
        <v>8287.9243333333325</v>
      </c>
      <c r="U184" s="101">
        <f t="shared" si="42"/>
        <v>8353.8988333333327</v>
      </c>
      <c r="V184" s="101">
        <f t="shared" si="43"/>
        <v>8419.923499999999</v>
      </c>
      <c r="W184" s="101">
        <f t="shared" si="44"/>
        <v>8488.669605666666</v>
      </c>
      <c r="X184" s="101">
        <f t="shared" si="45"/>
        <v>8557.467044666666</v>
      </c>
      <c r="Y184" s="101">
        <f t="shared" si="46"/>
        <v>8626.3158169999988</v>
      </c>
      <c r="Z184" s="101">
        <f t="shared" si="47"/>
        <v>8696.5754663246662</v>
      </c>
      <c r="AA184" s="101">
        <f t="shared" si="48"/>
        <v>8766.8864489826647</v>
      </c>
      <c r="AB184" s="101">
        <f t="shared" si="49"/>
        <v>8837.2487649739996</v>
      </c>
      <c r="AC184" s="101">
        <f t="shared" si="50"/>
        <v>8909.0552559171429</v>
      </c>
      <c r="AD184" s="101">
        <f t="shared" si="51"/>
        <v>8980.9130801936171</v>
      </c>
      <c r="AE184" s="101">
        <f t="shared" si="52"/>
        <v>9052.8222378034279</v>
      </c>
    </row>
    <row r="185" spans="18:31" s="35" customFormat="1" ht="15" hidden="1" x14ac:dyDescent="0.2">
      <c r="R185" s="46">
        <v>32152</v>
      </c>
      <c r="S185" s="41">
        <f t="shared" si="40"/>
        <v>7291</v>
      </c>
      <c r="T185" s="101">
        <f t="shared" si="41"/>
        <v>7350.2521666666671</v>
      </c>
      <c r="U185" s="101">
        <f t="shared" si="42"/>
        <v>7409.5545000000002</v>
      </c>
      <c r="V185" s="101">
        <f t="shared" si="43"/>
        <v>7468.9070000000011</v>
      </c>
      <c r="W185" s="101">
        <f t="shared" si="44"/>
        <v>7530.6789846666679</v>
      </c>
      <c r="X185" s="101">
        <f t="shared" si="45"/>
        <v>7592.5023026666686</v>
      </c>
      <c r="Y185" s="101">
        <f t="shared" si="46"/>
        <v>7654.3769540000012</v>
      </c>
      <c r="Z185" s="101">
        <f t="shared" si="47"/>
        <v>7717.5090516626678</v>
      </c>
      <c r="AA185" s="101">
        <f t="shared" si="48"/>
        <v>7780.6924826586683</v>
      </c>
      <c r="AB185" s="101">
        <f t="shared" si="49"/>
        <v>7843.9272469880016</v>
      </c>
      <c r="AC185" s="101">
        <f t="shared" si="50"/>
        <v>7908.4493801325807</v>
      </c>
      <c r="AD185" s="101">
        <f t="shared" si="51"/>
        <v>7973.0228466104927</v>
      </c>
      <c r="AE185" s="101">
        <f t="shared" si="52"/>
        <v>8037.6476464217376</v>
      </c>
    </row>
    <row r="186" spans="18:31" s="35" customFormat="1" ht="15" hidden="1" x14ac:dyDescent="0.2">
      <c r="R186" s="46">
        <v>32518</v>
      </c>
      <c r="S186" s="41">
        <f t="shared" si="40"/>
        <v>6442</v>
      </c>
      <c r="T186" s="101">
        <f t="shared" si="41"/>
        <v>6495.1676666666663</v>
      </c>
      <c r="U186" s="101">
        <f t="shared" si="42"/>
        <v>6548.3855000000003</v>
      </c>
      <c r="V186" s="101">
        <f t="shared" si="43"/>
        <v>6601.6535000000003</v>
      </c>
      <c r="W186" s="101">
        <f t="shared" si="44"/>
        <v>6657.0656256666671</v>
      </c>
      <c r="X186" s="101">
        <f t="shared" si="45"/>
        <v>6712.5290846666676</v>
      </c>
      <c r="Y186" s="101">
        <f t="shared" si="46"/>
        <v>6768.043877000001</v>
      </c>
      <c r="Z186" s="101">
        <f t="shared" si="47"/>
        <v>6824.6761987646678</v>
      </c>
      <c r="AA186" s="101">
        <f t="shared" si="48"/>
        <v>6881.3598538626684</v>
      </c>
      <c r="AB186" s="101">
        <f t="shared" si="49"/>
        <v>6938.0948422940019</v>
      </c>
      <c r="AC186" s="101">
        <f t="shared" si="50"/>
        <v>6995.9742044708246</v>
      </c>
      <c r="AD186" s="101">
        <f t="shared" si="51"/>
        <v>7053.9048999809811</v>
      </c>
      <c r="AE186" s="101">
        <f t="shared" si="52"/>
        <v>7111.8869288244705</v>
      </c>
    </row>
    <row r="187" spans="18:31" s="35" customFormat="1" ht="15" hidden="1" x14ac:dyDescent="0.2">
      <c r="R187" s="46">
        <v>32874</v>
      </c>
      <c r="S187" s="41">
        <f t="shared" si="40"/>
        <v>6243</v>
      </c>
      <c r="T187" s="101">
        <f t="shared" si="41"/>
        <v>6294.7415000000001</v>
      </c>
      <c r="U187" s="101">
        <f t="shared" si="42"/>
        <v>6346.5331666666671</v>
      </c>
      <c r="V187" s="101">
        <f t="shared" si="43"/>
        <v>6398.3750000000009</v>
      </c>
      <c r="W187" s="101">
        <f t="shared" si="44"/>
        <v>6452.2964166666679</v>
      </c>
      <c r="X187" s="101">
        <f t="shared" si="45"/>
        <v>6506.2691666666678</v>
      </c>
      <c r="Y187" s="101">
        <f t="shared" si="46"/>
        <v>6560.2932500000015</v>
      </c>
      <c r="Z187" s="101">
        <f t="shared" si="47"/>
        <v>6615.4020671666685</v>
      </c>
      <c r="AA187" s="101">
        <f t="shared" si="48"/>
        <v>6670.5622176666684</v>
      </c>
      <c r="AB187" s="101">
        <f t="shared" si="49"/>
        <v>6725.7737015000021</v>
      </c>
      <c r="AC187" s="101">
        <f t="shared" si="50"/>
        <v>6782.0960419776684</v>
      </c>
      <c r="AD187" s="101">
        <f t="shared" si="51"/>
        <v>6838.4697157886694</v>
      </c>
      <c r="AE187" s="101">
        <f t="shared" si="52"/>
        <v>6894.8947229330024</v>
      </c>
    </row>
    <row r="188" spans="18:31" s="35" customFormat="1" ht="15" hidden="1" x14ac:dyDescent="0.2">
      <c r="R188" s="46">
        <v>33239</v>
      </c>
      <c r="S188" s="41">
        <f t="shared" si="40"/>
        <v>5515</v>
      </c>
      <c r="T188" s="101">
        <f t="shared" si="41"/>
        <v>5561.524166666667</v>
      </c>
      <c r="U188" s="101">
        <f t="shared" si="42"/>
        <v>5608.0985000000001</v>
      </c>
      <c r="V188" s="101">
        <f t="shared" si="43"/>
        <v>5654.7230000000009</v>
      </c>
      <c r="W188" s="101">
        <f t="shared" si="44"/>
        <v>5703.1909686666677</v>
      </c>
      <c r="X188" s="101">
        <f t="shared" si="45"/>
        <v>5751.7102706666683</v>
      </c>
      <c r="Y188" s="101">
        <f t="shared" si="46"/>
        <v>5800.2809060000018</v>
      </c>
      <c r="Z188" s="101">
        <f t="shared" si="47"/>
        <v>5849.8162993106689</v>
      </c>
      <c r="AA188" s="101">
        <f t="shared" si="48"/>
        <v>5899.4030259546689</v>
      </c>
      <c r="AB188" s="101">
        <f t="shared" si="49"/>
        <v>5949.0410859320018</v>
      </c>
      <c r="AC188" s="101">
        <f t="shared" si="50"/>
        <v>5999.6673872288366</v>
      </c>
      <c r="AD188" s="101">
        <f t="shared" si="51"/>
        <v>6050.3450218590051</v>
      </c>
      <c r="AE188" s="101">
        <f t="shared" si="52"/>
        <v>6101.0739898225065</v>
      </c>
    </row>
    <row r="189" spans="18:31" s="35" customFormat="1" ht="15" hidden="1" x14ac:dyDescent="0.2">
      <c r="R189" s="46">
        <v>33604</v>
      </c>
      <c r="S189" s="41">
        <f t="shared" si="40"/>
        <v>4864</v>
      </c>
      <c r="T189" s="101">
        <f t="shared" si="41"/>
        <v>4905.858666666667</v>
      </c>
      <c r="U189" s="101">
        <f t="shared" si="42"/>
        <v>4947.7674999999999</v>
      </c>
      <c r="V189" s="101">
        <f t="shared" si="43"/>
        <v>4989.7265000000007</v>
      </c>
      <c r="W189" s="101">
        <f t="shared" si="44"/>
        <v>5033.3178276666677</v>
      </c>
      <c r="X189" s="101">
        <f t="shared" si="45"/>
        <v>5076.9604886666675</v>
      </c>
      <c r="Y189" s="101">
        <f t="shared" si="46"/>
        <v>5120.6544830000012</v>
      </c>
      <c r="Z189" s="101">
        <f t="shared" si="47"/>
        <v>5165.2059492086682</v>
      </c>
      <c r="AA189" s="101">
        <f t="shared" si="48"/>
        <v>5209.8087487506682</v>
      </c>
      <c r="AB189" s="101">
        <f t="shared" si="49"/>
        <v>5254.4628816260019</v>
      </c>
      <c r="AC189" s="101">
        <f t="shared" si="50"/>
        <v>5299.9956094245927</v>
      </c>
      <c r="AD189" s="101">
        <f t="shared" si="51"/>
        <v>5345.5796705565172</v>
      </c>
      <c r="AE189" s="101">
        <f t="shared" si="52"/>
        <v>5391.2150650217745</v>
      </c>
    </row>
    <row r="190" spans="18:31" s="35" customFormat="1" ht="15" hidden="1" x14ac:dyDescent="0.2">
      <c r="R190" s="46">
        <v>33970</v>
      </c>
      <c r="S190" s="41">
        <f t="shared" si="40"/>
        <v>4291</v>
      </c>
      <c r="T190" s="101">
        <f t="shared" si="41"/>
        <v>4328.7521666666671</v>
      </c>
      <c r="U190" s="101">
        <f t="shared" si="42"/>
        <v>4366.5545000000002</v>
      </c>
      <c r="V190" s="101">
        <f t="shared" si="43"/>
        <v>4404.4070000000011</v>
      </c>
      <c r="W190" s="101">
        <f t="shared" si="44"/>
        <v>4443.705984666668</v>
      </c>
      <c r="X190" s="101">
        <f t="shared" si="45"/>
        <v>4483.0563026666678</v>
      </c>
      <c r="Y190" s="101">
        <f t="shared" si="46"/>
        <v>4522.4579540000013</v>
      </c>
      <c r="Z190" s="101">
        <f t="shared" si="47"/>
        <v>4562.6226456626682</v>
      </c>
      <c r="AA190" s="101">
        <f t="shared" si="48"/>
        <v>4602.8386706586689</v>
      </c>
      <c r="AB190" s="101">
        <f t="shared" si="49"/>
        <v>4643.1060289880015</v>
      </c>
      <c r="AC190" s="101">
        <f t="shared" si="50"/>
        <v>4684.1554732005798</v>
      </c>
      <c r="AD190" s="101">
        <f t="shared" si="51"/>
        <v>4725.2562507464927</v>
      </c>
      <c r="AE190" s="101">
        <f t="shared" si="52"/>
        <v>4766.4083616257376</v>
      </c>
    </row>
    <row r="191" spans="18:31" s="35" customFormat="1" ht="15" hidden="1" x14ac:dyDescent="0.2">
      <c r="R191" s="46">
        <v>34335</v>
      </c>
      <c r="S191" s="41">
        <f t="shared" si="40"/>
        <v>3776</v>
      </c>
      <c r="T191" s="101">
        <f t="shared" si="41"/>
        <v>3810.0613333333336</v>
      </c>
      <c r="U191" s="101">
        <f t="shared" si="42"/>
        <v>3844.1728333333335</v>
      </c>
      <c r="V191" s="101">
        <f t="shared" si="43"/>
        <v>3878.3345000000004</v>
      </c>
      <c r="W191" s="101">
        <f t="shared" si="44"/>
        <v>3913.7756196666669</v>
      </c>
      <c r="X191" s="101">
        <f t="shared" si="45"/>
        <v>3949.2680726666672</v>
      </c>
      <c r="Y191" s="101">
        <f t="shared" si="46"/>
        <v>3984.8118590000004</v>
      </c>
      <c r="Z191" s="101">
        <f t="shared" si="47"/>
        <v>4021.0338126326669</v>
      </c>
      <c r="AA191" s="101">
        <f t="shared" si="48"/>
        <v>4057.3070995986668</v>
      </c>
      <c r="AB191" s="101">
        <f t="shared" si="49"/>
        <v>4093.6317198980005</v>
      </c>
      <c r="AC191" s="101">
        <f t="shared" si="50"/>
        <v>4130.651685843919</v>
      </c>
      <c r="AD191" s="101">
        <f t="shared" si="51"/>
        <v>4167.7229851231714</v>
      </c>
      <c r="AE191" s="101">
        <f t="shared" si="52"/>
        <v>4204.8456177357566</v>
      </c>
    </row>
    <row r="192" spans="18:31" s="35" customFormat="1" ht="15" hidden="1" x14ac:dyDescent="0.2">
      <c r="R192" s="46">
        <v>34700</v>
      </c>
      <c r="S192" s="41">
        <f t="shared" si="40"/>
        <v>3323</v>
      </c>
      <c r="T192" s="101">
        <f t="shared" si="41"/>
        <v>3353.8148333333334</v>
      </c>
      <c r="U192" s="101">
        <f t="shared" si="42"/>
        <v>3384.6798333333336</v>
      </c>
      <c r="V192" s="101">
        <f t="shared" si="43"/>
        <v>3415.5950000000003</v>
      </c>
      <c r="W192" s="101">
        <f t="shared" si="44"/>
        <v>3447.6426966666668</v>
      </c>
      <c r="X192" s="101">
        <f t="shared" si="45"/>
        <v>3479.7417266666671</v>
      </c>
      <c r="Y192" s="101">
        <f t="shared" si="46"/>
        <v>3511.8920900000003</v>
      </c>
      <c r="Z192" s="101">
        <f t="shared" si="47"/>
        <v>3544.645965326667</v>
      </c>
      <c r="AA192" s="101">
        <f t="shared" si="48"/>
        <v>3577.4511739866671</v>
      </c>
      <c r="AB192" s="101">
        <f t="shared" si="49"/>
        <v>3610.3077159800005</v>
      </c>
      <c r="AC192" s="101">
        <f t="shared" si="50"/>
        <v>3643.7833058971873</v>
      </c>
      <c r="AD192" s="101">
        <f t="shared" si="51"/>
        <v>3677.3102291477071</v>
      </c>
      <c r="AE192" s="101">
        <f t="shared" si="52"/>
        <v>3710.8884857315606</v>
      </c>
    </row>
    <row r="193" spans="18:31" s="35" customFormat="1" ht="15" hidden="1" x14ac:dyDescent="0.2">
      <c r="R193" s="46">
        <v>35065</v>
      </c>
      <c r="S193" s="41">
        <f t="shared" si="40"/>
        <v>2920</v>
      </c>
      <c r="T193" s="101">
        <f t="shared" si="41"/>
        <v>2947.9266666666667</v>
      </c>
      <c r="U193" s="101">
        <f t="shared" si="42"/>
        <v>2975.9035000000003</v>
      </c>
      <c r="V193" s="101">
        <f t="shared" si="43"/>
        <v>3003.9305000000004</v>
      </c>
      <c r="W193" s="101">
        <f t="shared" si="44"/>
        <v>3032.9593236666669</v>
      </c>
      <c r="X193" s="101">
        <f t="shared" si="45"/>
        <v>3062.0394806666673</v>
      </c>
      <c r="Y193" s="101">
        <f t="shared" si="46"/>
        <v>3091.1709710000005</v>
      </c>
      <c r="Z193" s="101">
        <f t="shared" si="47"/>
        <v>3120.8395581206673</v>
      </c>
      <c r="AA193" s="101">
        <f t="shared" si="48"/>
        <v>3150.5594785746671</v>
      </c>
      <c r="AB193" s="101">
        <f t="shared" si="49"/>
        <v>3180.3307323620006</v>
      </c>
      <c r="AC193" s="101">
        <f t="shared" si="50"/>
        <v>3210.6531577326555</v>
      </c>
      <c r="AD193" s="101">
        <f t="shared" si="51"/>
        <v>3241.0269164366432</v>
      </c>
      <c r="AE193" s="101">
        <f t="shared" si="52"/>
        <v>3271.4520084739647</v>
      </c>
    </row>
    <row r="194" spans="18:31" s="35" customFormat="1" ht="15" hidden="1" x14ac:dyDescent="0.2">
      <c r="R194" s="46">
        <v>35431</v>
      </c>
      <c r="S194" s="41">
        <f t="shared" si="40"/>
        <v>2556</v>
      </c>
      <c r="T194" s="101">
        <f t="shared" si="41"/>
        <v>2581.3180000000002</v>
      </c>
      <c r="U194" s="101">
        <f t="shared" si="42"/>
        <v>2606.6861666666668</v>
      </c>
      <c r="V194" s="101">
        <f t="shared" si="43"/>
        <v>2632.1045000000004</v>
      </c>
      <c r="W194" s="101">
        <f t="shared" si="44"/>
        <v>2658.4065996666673</v>
      </c>
      <c r="X194" s="101">
        <f t="shared" si="45"/>
        <v>2684.760032666667</v>
      </c>
      <c r="Y194" s="101">
        <f t="shared" si="46"/>
        <v>2711.1647990000006</v>
      </c>
      <c r="Z194" s="101">
        <f t="shared" si="47"/>
        <v>2738.0466741926671</v>
      </c>
      <c r="AA194" s="101">
        <f t="shared" si="48"/>
        <v>2764.9798827186673</v>
      </c>
      <c r="AB194" s="101">
        <f t="shared" si="49"/>
        <v>2791.9644245780005</v>
      </c>
      <c r="AC194" s="101">
        <f t="shared" si="50"/>
        <v>2819.4388303582391</v>
      </c>
      <c r="AD194" s="101">
        <f t="shared" si="51"/>
        <v>2846.964569471811</v>
      </c>
      <c r="AE194" s="101">
        <f t="shared" si="52"/>
        <v>2874.5416419187163</v>
      </c>
    </row>
    <row r="195" spans="18:31" s="35" customFormat="1" ht="15" hidden="1" x14ac:dyDescent="0.2">
      <c r="R195" s="46">
        <v>35796</v>
      </c>
      <c r="S195" s="41">
        <f t="shared" si="40"/>
        <v>2239</v>
      </c>
      <c r="T195" s="101">
        <f t="shared" si="41"/>
        <v>2262.0461666666665</v>
      </c>
      <c r="U195" s="101">
        <f t="shared" si="42"/>
        <v>2285.1425000000004</v>
      </c>
      <c r="V195" s="101">
        <f t="shared" si="43"/>
        <v>2308.2890000000002</v>
      </c>
      <c r="W195" s="101">
        <f t="shared" si="44"/>
        <v>2332.216452666667</v>
      </c>
      <c r="X195" s="101">
        <f t="shared" si="45"/>
        <v>2356.1952386666667</v>
      </c>
      <c r="Y195" s="101">
        <f t="shared" si="46"/>
        <v>2380.2253580000001</v>
      </c>
      <c r="Z195" s="101">
        <f t="shared" si="47"/>
        <v>2404.680343958667</v>
      </c>
      <c r="AA195" s="101">
        <f t="shared" si="48"/>
        <v>2429.1866632506667</v>
      </c>
      <c r="AB195" s="101">
        <f t="shared" si="49"/>
        <v>2453.7443158760002</v>
      </c>
      <c r="AC195" s="101">
        <f t="shared" si="50"/>
        <v>2478.738440859091</v>
      </c>
      <c r="AD195" s="101">
        <f t="shared" si="51"/>
        <v>2503.7838991755148</v>
      </c>
      <c r="AE195" s="101">
        <f t="shared" si="52"/>
        <v>2528.8806908252723</v>
      </c>
    </row>
    <row r="196" spans="18:31" s="35" customFormat="1" ht="15" hidden="1" x14ac:dyDescent="0.2">
      <c r="R196" s="46">
        <v>36161</v>
      </c>
      <c r="S196" s="41">
        <f t="shared" si="40"/>
        <v>1954</v>
      </c>
      <c r="T196" s="101">
        <f t="shared" si="41"/>
        <v>1975.0036666666667</v>
      </c>
      <c r="U196" s="101">
        <f t="shared" si="42"/>
        <v>1996.0574999999999</v>
      </c>
      <c r="V196" s="101">
        <f t="shared" si="43"/>
        <v>2017.1614999999999</v>
      </c>
      <c r="W196" s="101">
        <f t="shared" si="44"/>
        <v>2038.9540176666667</v>
      </c>
      <c r="X196" s="101">
        <f t="shared" si="45"/>
        <v>2060.7978686666665</v>
      </c>
      <c r="Y196" s="101">
        <f t="shared" si="46"/>
        <v>2082.693053</v>
      </c>
      <c r="Z196" s="101">
        <f t="shared" si="47"/>
        <v>2104.9661353886668</v>
      </c>
      <c r="AA196" s="101">
        <f t="shared" si="48"/>
        <v>2127.2905511106665</v>
      </c>
      <c r="AB196" s="101">
        <f t="shared" si="49"/>
        <v>2149.6663001659999</v>
      </c>
      <c r="AC196" s="101">
        <f t="shared" si="50"/>
        <v>2172.4305197005506</v>
      </c>
      <c r="AD196" s="101">
        <f t="shared" si="51"/>
        <v>2195.2460725684346</v>
      </c>
      <c r="AE196" s="101">
        <f t="shared" si="52"/>
        <v>2218.1129587696519</v>
      </c>
    </row>
    <row r="197" spans="18:31" s="35" customFormat="1" ht="15" hidden="1" x14ac:dyDescent="0.2">
      <c r="R197" s="46">
        <v>36526</v>
      </c>
      <c r="S197" s="41">
        <f t="shared" si="40"/>
        <v>1706</v>
      </c>
      <c r="T197" s="101">
        <f t="shared" si="41"/>
        <v>1725.2263333333333</v>
      </c>
      <c r="U197" s="101">
        <f t="shared" si="42"/>
        <v>1744.5028333333332</v>
      </c>
      <c r="V197" s="101">
        <f t="shared" si="43"/>
        <v>1763.8295000000001</v>
      </c>
      <c r="W197" s="101">
        <f t="shared" si="44"/>
        <v>1783.7642496666667</v>
      </c>
      <c r="X197" s="101">
        <f t="shared" si="45"/>
        <v>1803.7503326666667</v>
      </c>
      <c r="Y197" s="101">
        <f t="shared" si="46"/>
        <v>1823.7877490000001</v>
      </c>
      <c r="Z197" s="101">
        <f t="shared" si="47"/>
        <v>1844.1621924926667</v>
      </c>
      <c r="AA197" s="101">
        <f t="shared" si="48"/>
        <v>1864.5879693186666</v>
      </c>
      <c r="AB197" s="101">
        <f t="shared" si="49"/>
        <v>1885.0650794780001</v>
      </c>
      <c r="AC197" s="101">
        <f t="shared" si="50"/>
        <v>1905.8888900608388</v>
      </c>
      <c r="AD197" s="101">
        <f t="shared" si="51"/>
        <v>1926.7640339770107</v>
      </c>
      <c r="AE197" s="101">
        <f t="shared" si="52"/>
        <v>1947.690511226516</v>
      </c>
    </row>
    <row r="198" spans="18:31" s="35" customFormat="1" ht="15" hidden="1" x14ac:dyDescent="0.2">
      <c r="R198" s="46">
        <v>36892</v>
      </c>
      <c r="S198" s="41">
        <f t="shared" si="40"/>
        <v>1480</v>
      </c>
      <c r="T198" s="101">
        <f t="shared" si="41"/>
        <v>1497.6066666666666</v>
      </c>
      <c r="U198" s="101">
        <f t="shared" si="42"/>
        <v>1515.2635</v>
      </c>
      <c r="V198" s="101">
        <f t="shared" si="43"/>
        <v>1532.9704999999999</v>
      </c>
      <c r="W198" s="101">
        <f t="shared" si="44"/>
        <v>1551.2122836666665</v>
      </c>
      <c r="X198" s="101">
        <f t="shared" si="45"/>
        <v>1569.5054006666667</v>
      </c>
      <c r="Y198" s="101">
        <f t="shared" si="46"/>
        <v>1587.8498509999999</v>
      </c>
      <c r="Z198" s="101">
        <f t="shared" si="47"/>
        <v>1606.4940832406667</v>
      </c>
      <c r="AA198" s="101">
        <f t="shared" si="48"/>
        <v>1625.1896488146667</v>
      </c>
      <c r="AB198" s="101">
        <f t="shared" si="49"/>
        <v>1643.9365477219999</v>
      </c>
      <c r="AC198" s="101">
        <f t="shared" si="50"/>
        <v>1662.9920824052945</v>
      </c>
      <c r="AD198" s="101">
        <f t="shared" si="51"/>
        <v>1682.0989504219226</v>
      </c>
      <c r="AE198" s="101">
        <f t="shared" si="52"/>
        <v>1701.2571517718839</v>
      </c>
    </row>
    <row r="199" spans="18:31" s="35" customFormat="1" ht="15" hidden="1" x14ac:dyDescent="0.2">
      <c r="R199" s="46">
        <v>37257</v>
      </c>
      <c r="S199" s="41">
        <f t="shared" si="40"/>
        <v>1282</v>
      </c>
      <c r="T199" s="101">
        <f t="shared" si="41"/>
        <v>1298.1876666666667</v>
      </c>
      <c r="U199" s="101">
        <f t="shared" si="42"/>
        <v>1314.4255000000001</v>
      </c>
      <c r="V199" s="101">
        <f t="shared" si="43"/>
        <v>1330.7135000000001</v>
      </c>
      <c r="W199" s="101">
        <f t="shared" si="44"/>
        <v>1347.4720656666668</v>
      </c>
      <c r="X199" s="101">
        <f t="shared" si="45"/>
        <v>1364.2819646666667</v>
      </c>
      <c r="Y199" s="101">
        <f t="shared" si="46"/>
        <v>1381.1431970000001</v>
      </c>
      <c r="Z199" s="101">
        <f t="shared" si="47"/>
        <v>1398.2715804446668</v>
      </c>
      <c r="AA199" s="101">
        <f t="shared" si="48"/>
        <v>1415.4512972226667</v>
      </c>
      <c r="AB199" s="101">
        <f t="shared" si="49"/>
        <v>1432.682347334</v>
      </c>
      <c r="AC199" s="101">
        <f t="shared" si="50"/>
        <v>1450.1886845477827</v>
      </c>
      <c r="AD199" s="101">
        <f t="shared" si="51"/>
        <v>1467.7463550948987</v>
      </c>
      <c r="AE199" s="101">
        <f t="shared" si="52"/>
        <v>1485.3553589753481</v>
      </c>
    </row>
    <row r="200" spans="18:31" s="35" customFormat="1" ht="15" hidden="1" x14ac:dyDescent="0.2">
      <c r="R200" s="46">
        <v>37622</v>
      </c>
      <c r="S200" s="41">
        <f t="shared" si="40"/>
        <v>1100</v>
      </c>
      <c r="T200" s="101">
        <f t="shared" si="41"/>
        <v>1114.8833333333334</v>
      </c>
      <c r="U200" s="101">
        <f t="shared" si="42"/>
        <v>1129.8168333333333</v>
      </c>
      <c r="V200" s="101">
        <f t="shared" si="43"/>
        <v>1144.8005000000001</v>
      </c>
      <c r="W200" s="101">
        <f t="shared" si="44"/>
        <v>1160.1957036666668</v>
      </c>
      <c r="X200" s="101">
        <f t="shared" si="45"/>
        <v>1175.6422406666668</v>
      </c>
      <c r="Y200" s="101">
        <f t="shared" si="46"/>
        <v>1191.1401110000002</v>
      </c>
      <c r="Z200" s="101">
        <f t="shared" si="47"/>
        <v>1206.8751384806669</v>
      </c>
      <c r="AA200" s="101">
        <f t="shared" si="48"/>
        <v>1222.6614992946668</v>
      </c>
      <c r="AB200" s="101">
        <f t="shared" si="49"/>
        <v>1238.4991934420002</v>
      </c>
      <c r="AC200" s="101">
        <f t="shared" si="50"/>
        <v>1254.581520860575</v>
      </c>
      <c r="AD200" s="101">
        <f t="shared" si="51"/>
        <v>1270.7151816124829</v>
      </c>
      <c r="AE200" s="101">
        <f t="shared" si="52"/>
        <v>1286.9001756977243</v>
      </c>
    </row>
    <row r="201" spans="18:31" s="35" customFormat="1" ht="15" hidden="1" x14ac:dyDescent="0.2">
      <c r="R201" s="46">
        <v>37987</v>
      </c>
      <c r="S201" s="41">
        <f t="shared" si="40"/>
        <v>934</v>
      </c>
      <c r="T201" s="101">
        <f t="shared" si="41"/>
        <v>947.69366666666667</v>
      </c>
      <c r="U201" s="101">
        <f t="shared" si="42"/>
        <v>961.4375</v>
      </c>
      <c r="V201" s="101">
        <f t="shared" si="43"/>
        <v>975.23149999999998</v>
      </c>
      <c r="W201" s="101">
        <f t="shared" si="44"/>
        <v>989.38319766666666</v>
      </c>
      <c r="X201" s="101">
        <f t="shared" si="45"/>
        <v>1003.5862286666667</v>
      </c>
      <c r="Y201" s="101">
        <f t="shared" si="46"/>
        <v>1017.840593</v>
      </c>
      <c r="Z201" s="101">
        <f t="shared" si="47"/>
        <v>1032.3047573486665</v>
      </c>
      <c r="AA201" s="101">
        <f t="shared" si="48"/>
        <v>1046.8202550306667</v>
      </c>
      <c r="AB201" s="101">
        <f t="shared" si="49"/>
        <v>1061.3870860459999</v>
      </c>
      <c r="AC201" s="101">
        <f t="shared" si="50"/>
        <v>1076.1705913436706</v>
      </c>
      <c r="AD201" s="101">
        <f t="shared" si="51"/>
        <v>1091.0054299746746</v>
      </c>
      <c r="AE201" s="101">
        <f t="shared" si="52"/>
        <v>1105.8916019390119</v>
      </c>
    </row>
    <row r="202" spans="18:31" s="35" customFormat="1" ht="15" hidden="1" x14ac:dyDescent="0.2">
      <c r="R202" s="46">
        <v>38353</v>
      </c>
      <c r="S202" s="41">
        <f t="shared" si="40"/>
        <v>784</v>
      </c>
      <c r="T202" s="101">
        <f t="shared" si="41"/>
        <v>796.61866666666663</v>
      </c>
      <c r="U202" s="101">
        <f t="shared" si="42"/>
        <v>809.28750000000002</v>
      </c>
      <c r="V202" s="101">
        <f t="shared" si="43"/>
        <v>822.00649999999996</v>
      </c>
      <c r="W202" s="101">
        <f t="shared" si="44"/>
        <v>835.03454766666664</v>
      </c>
      <c r="X202" s="101">
        <f t="shared" si="45"/>
        <v>848.11392866666665</v>
      </c>
      <c r="Y202" s="101">
        <f t="shared" si="46"/>
        <v>861.244643</v>
      </c>
      <c r="Z202" s="101">
        <f t="shared" si="47"/>
        <v>874.5604370486667</v>
      </c>
      <c r="AA202" s="101">
        <f t="shared" si="48"/>
        <v>887.92756443066662</v>
      </c>
      <c r="AB202" s="101">
        <f t="shared" si="49"/>
        <v>901.34602514599999</v>
      </c>
      <c r="AC202" s="101">
        <f t="shared" si="50"/>
        <v>914.95589599707068</v>
      </c>
      <c r="AD202" s="101">
        <f t="shared" si="51"/>
        <v>928.6171001814746</v>
      </c>
      <c r="AE202" s="101">
        <f t="shared" si="52"/>
        <v>942.32963769921196</v>
      </c>
    </row>
    <row r="203" spans="18:31" s="35" customFormat="1" ht="15" hidden="1" x14ac:dyDescent="0.2">
      <c r="R203" s="46">
        <v>38718</v>
      </c>
      <c r="S203" s="41">
        <f t="shared" si="40"/>
        <v>642</v>
      </c>
      <c r="T203" s="101">
        <f t="shared" si="41"/>
        <v>653.601</v>
      </c>
      <c r="U203" s="101">
        <f t="shared" si="42"/>
        <v>665.25216666666665</v>
      </c>
      <c r="V203" s="101">
        <f t="shared" si="43"/>
        <v>676.95349999999996</v>
      </c>
      <c r="W203" s="101">
        <f t="shared" si="44"/>
        <v>688.91782566666666</v>
      </c>
      <c r="X203" s="101">
        <f t="shared" si="45"/>
        <v>700.93348466666657</v>
      </c>
      <c r="Y203" s="101">
        <f t="shared" si="46"/>
        <v>713.00047699999993</v>
      </c>
      <c r="Z203" s="101">
        <f t="shared" si="47"/>
        <v>725.22914716466664</v>
      </c>
      <c r="AA203" s="101">
        <f t="shared" si="48"/>
        <v>737.50915066266657</v>
      </c>
      <c r="AB203" s="101">
        <f t="shared" si="49"/>
        <v>749.84048749399994</v>
      </c>
      <c r="AC203" s="101">
        <f t="shared" si="50"/>
        <v>762.33931773562256</v>
      </c>
      <c r="AD203" s="101">
        <f t="shared" si="51"/>
        <v>774.88948131057862</v>
      </c>
      <c r="AE203" s="101">
        <f t="shared" si="52"/>
        <v>787.49097821886789</v>
      </c>
    </row>
    <row r="204" spans="18:31" s="35" customFormat="1" ht="15" hidden="1" x14ac:dyDescent="0.2">
      <c r="R204" s="46">
        <v>39083</v>
      </c>
      <c r="S204" s="41">
        <f t="shared" si="40"/>
        <v>513</v>
      </c>
      <c r="T204" s="101">
        <f t="shared" si="41"/>
        <v>523.67650000000003</v>
      </c>
      <c r="U204" s="101">
        <f t="shared" si="42"/>
        <v>534.40316666666661</v>
      </c>
      <c r="V204" s="101">
        <f t="shared" si="43"/>
        <v>545.17999999999995</v>
      </c>
      <c r="W204" s="101">
        <f t="shared" si="44"/>
        <v>556.17798666666658</v>
      </c>
      <c r="X204" s="101">
        <f t="shared" si="45"/>
        <v>567.22730666666666</v>
      </c>
      <c r="Y204" s="101">
        <f t="shared" si="46"/>
        <v>578.32795999999996</v>
      </c>
      <c r="Z204" s="101">
        <f t="shared" si="47"/>
        <v>589.56903170666658</v>
      </c>
      <c r="AA204" s="101">
        <f t="shared" si="48"/>
        <v>600.86143674666664</v>
      </c>
      <c r="AB204" s="101">
        <f t="shared" si="49"/>
        <v>612.20517511999992</v>
      </c>
      <c r="AC204" s="101">
        <f t="shared" si="50"/>
        <v>623.69467973754661</v>
      </c>
      <c r="AD204" s="101">
        <f t="shared" si="51"/>
        <v>635.23551768842663</v>
      </c>
      <c r="AE204" s="101">
        <f t="shared" si="52"/>
        <v>646.82768897263986</v>
      </c>
    </row>
    <row r="205" spans="18:31" s="35" customFormat="1" ht="15" hidden="1" x14ac:dyDescent="0.2">
      <c r="R205" s="46">
        <v>39448</v>
      </c>
      <c r="S205" s="41">
        <f t="shared" si="40"/>
        <v>394</v>
      </c>
      <c r="T205" s="101">
        <f t="shared" si="41"/>
        <v>403.82366666666667</v>
      </c>
      <c r="U205" s="101">
        <f t="shared" si="42"/>
        <v>413.69749999999999</v>
      </c>
      <c r="V205" s="101">
        <f t="shared" si="43"/>
        <v>423.62149999999997</v>
      </c>
      <c r="W205" s="101">
        <f t="shared" si="44"/>
        <v>433.72805766666664</v>
      </c>
      <c r="X205" s="101">
        <f t="shared" si="45"/>
        <v>443.88594866666665</v>
      </c>
      <c r="Y205" s="101">
        <f t="shared" si="46"/>
        <v>454.09517299999999</v>
      </c>
      <c r="Z205" s="101">
        <f t="shared" si="47"/>
        <v>464.42520426866668</v>
      </c>
      <c r="AA205" s="101">
        <f t="shared" si="48"/>
        <v>474.80656887066664</v>
      </c>
      <c r="AB205" s="101">
        <f t="shared" si="49"/>
        <v>485.23926680599999</v>
      </c>
      <c r="AC205" s="101">
        <f t="shared" si="50"/>
        <v>495.79768809591064</v>
      </c>
      <c r="AD205" s="101">
        <f t="shared" si="51"/>
        <v>506.40744271915463</v>
      </c>
      <c r="AE205" s="101">
        <f t="shared" si="52"/>
        <v>517.06853067573195</v>
      </c>
    </row>
    <row r="206" spans="18:31" s="35" customFormat="1" ht="15" hidden="1" x14ac:dyDescent="0.2">
      <c r="R206" s="46">
        <v>39814</v>
      </c>
      <c r="S206" s="41">
        <f t="shared" si="40"/>
        <v>283</v>
      </c>
      <c r="T206" s="101">
        <f t="shared" si="41"/>
        <v>292.02816666666666</v>
      </c>
      <c r="U206" s="101">
        <f t="shared" si="42"/>
        <v>301.10649999999998</v>
      </c>
      <c r="V206" s="101">
        <f t="shared" si="43"/>
        <v>310.23499999999996</v>
      </c>
      <c r="W206" s="101">
        <f t="shared" si="44"/>
        <v>319.51005666666663</v>
      </c>
      <c r="X206" s="101">
        <f t="shared" si="45"/>
        <v>328.83644666666663</v>
      </c>
      <c r="Y206" s="101">
        <f t="shared" si="46"/>
        <v>338.21416999999997</v>
      </c>
      <c r="Z206" s="101">
        <f t="shared" si="47"/>
        <v>347.69440724666663</v>
      </c>
      <c r="AA206" s="101">
        <f t="shared" si="48"/>
        <v>357.22597782666662</v>
      </c>
      <c r="AB206" s="101">
        <f t="shared" si="49"/>
        <v>366.80888173999995</v>
      </c>
      <c r="AC206" s="101">
        <f t="shared" si="50"/>
        <v>376.49881353942664</v>
      </c>
      <c r="AD206" s="101">
        <f t="shared" si="51"/>
        <v>386.2400786721866</v>
      </c>
      <c r="AE206" s="101">
        <f t="shared" si="52"/>
        <v>396.03267713827995</v>
      </c>
    </row>
    <row r="207" spans="18:31" s="35" customFormat="1" ht="15" hidden="1" x14ac:dyDescent="0.2">
      <c r="R207" s="46">
        <v>40179</v>
      </c>
      <c r="S207" s="41">
        <f t="shared" si="40"/>
        <v>181</v>
      </c>
      <c r="T207" s="101">
        <f t="shared" si="41"/>
        <v>189.29716666666667</v>
      </c>
      <c r="U207" s="101">
        <f t="shared" si="42"/>
        <v>197.64449999999999</v>
      </c>
      <c r="V207" s="101">
        <f t="shared" si="43"/>
        <v>206.042</v>
      </c>
      <c r="W207" s="101">
        <f t="shared" si="44"/>
        <v>214.55297466666667</v>
      </c>
      <c r="X207" s="101">
        <f t="shared" si="45"/>
        <v>223.11528266666667</v>
      </c>
      <c r="Y207" s="101">
        <f t="shared" si="46"/>
        <v>231.72892400000001</v>
      </c>
      <c r="Z207" s="101">
        <f t="shared" si="47"/>
        <v>240.42826944266668</v>
      </c>
      <c r="AA207" s="101">
        <f t="shared" si="48"/>
        <v>249.17894821866668</v>
      </c>
      <c r="AB207" s="101">
        <f t="shared" si="49"/>
        <v>257.98096032799998</v>
      </c>
      <c r="AC207" s="101">
        <f t="shared" si="50"/>
        <v>266.87282070373863</v>
      </c>
      <c r="AD207" s="101">
        <f t="shared" si="51"/>
        <v>275.81601441281066</v>
      </c>
      <c r="AE207" s="101">
        <f t="shared" si="52"/>
        <v>284.81054145521597</v>
      </c>
    </row>
    <row r="208" spans="18:31" s="35" customFormat="1" ht="15" hidden="1" x14ac:dyDescent="0.2">
      <c r="R208" s="46">
        <v>40544</v>
      </c>
      <c r="S208" s="41">
        <f t="shared" si="40"/>
        <v>87</v>
      </c>
      <c r="T208" s="101">
        <f t="shared" si="41"/>
        <v>94.623500000000007</v>
      </c>
      <c r="U208" s="101">
        <f t="shared" si="42"/>
        <v>102.29716666666667</v>
      </c>
      <c r="V208" s="101">
        <f t="shared" si="43"/>
        <v>110.021</v>
      </c>
      <c r="W208" s="101">
        <f t="shared" si="44"/>
        <v>117.82782066666667</v>
      </c>
      <c r="X208" s="101">
        <f t="shared" si="45"/>
        <v>125.68597466666667</v>
      </c>
      <c r="Y208" s="101">
        <f t="shared" si="46"/>
        <v>133.595462</v>
      </c>
      <c r="Z208" s="101">
        <f t="shared" si="47"/>
        <v>141.57516205466666</v>
      </c>
      <c r="AA208" s="101">
        <f t="shared" si="48"/>
        <v>149.60619544266666</v>
      </c>
      <c r="AB208" s="101">
        <f t="shared" si="49"/>
        <v>157.68856216399999</v>
      </c>
      <c r="AC208" s="101">
        <f t="shared" si="50"/>
        <v>165.84494495320266</v>
      </c>
      <c r="AD208" s="101">
        <f t="shared" si="51"/>
        <v>174.05266107573865</v>
      </c>
      <c r="AE208" s="101">
        <f t="shared" si="52"/>
        <v>182.31171053160799</v>
      </c>
    </row>
    <row r="209" spans="18:31" s="35" customFormat="1" ht="15" hidden="1" x14ac:dyDescent="0.2">
      <c r="R209" s="46">
        <v>40909</v>
      </c>
      <c r="S209" s="41">
        <f t="shared" si="40"/>
        <v>0</v>
      </c>
      <c r="T209" s="101">
        <f t="shared" si="41"/>
        <v>7</v>
      </c>
      <c r="U209" s="101">
        <f t="shared" si="42"/>
        <v>14.050166666666666</v>
      </c>
      <c r="V209" s="101">
        <f t="shared" si="43"/>
        <v>21.150499999999997</v>
      </c>
      <c r="W209" s="101">
        <f t="shared" si="44"/>
        <v>28.305603666666663</v>
      </c>
      <c r="X209" s="101">
        <f t="shared" si="45"/>
        <v>35.512040666666657</v>
      </c>
      <c r="Y209" s="101">
        <f t="shared" si="46"/>
        <v>42.76981099999999</v>
      </c>
      <c r="Z209" s="101">
        <f t="shared" si="47"/>
        <v>50.08345628066666</v>
      </c>
      <c r="AA209" s="101">
        <f t="shared" si="48"/>
        <v>57.448434894666654</v>
      </c>
      <c r="AB209" s="101">
        <f t="shared" si="49"/>
        <v>64.864746841999988</v>
      </c>
      <c r="AC209" s="101">
        <f t="shared" si="50"/>
        <v>72.340421652174655</v>
      </c>
      <c r="AD209" s="101">
        <f t="shared" si="51"/>
        <v>79.867429795682654</v>
      </c>
      <c r="AE209" s="101">
        <f t="shared" si="52"/>
        <v>87.445771272523984</v>
      </c>
    </row>
    <row r="210" spans="18:31" s="35" customFormat="1" ht="15" hidden="1" x14ac:dyDescent="0.2">
      <c r="R210" s="46"/>
      <c r="S210" s="41"/>
      <c r="T210" s="42"/>
      <c r="U210" s="42"/>
      <c r="V210" s="42"/>
      <c r="W210" s="42"/>
      <c r="X210" s="42"/>
      <c r="Y210" s="42"/>
      <c r="Z210" s="42"/>
      <c r="AA210" s="42"/>
      <c r="AB210" s="42"/>
      <c r="AC210" s="42"/>
      <c r="AD210" s="42"/>
      <c r="AE210" s="42"/>
    </row>
    <row r="211" spans="18:31" s="199" customFormat="1" ht="15" x14ac:dyDescent="0.2">
      <c r="R211" s="212"/>
      <c r="S211" s="213"/>
      <c r="T211" s="214"/>
      <c r="U211" s="214"/>
      <c r="V211" s="214"/>
      <c r="W211" s="214"/>
      <c r="X211" s="214"/>
      <c r="Y211" s="214"/>
      <c r="Z211" s="214"/>
      <c r="AA211" s="214"/>
      <c r="AB211" s="214"/>
      <c r="AC211" s="214"/>
      <c r="AD211" s="214"/>
      <c r="AE211" s="214"/>
    </row>
    <row r="212" spans="18:31" s="199" customFormat="1" ht="15" x14ac:dyDescent="0.2">
      <c r="R212" s="212"/>
      <c r="S212" s="213"/>
      <c r="T212" s="214"/>
      <c r="U212" s="214"/>
      <c r="V212" s="214"/>
      <c r="W212" s="214"/>
      <c r="X212" s="214"/>
      <c r="Y212" s="214"/>
      <c r="Z212" s="214"/>
      <c r="AA212" s="214"/>
      <c r="AB212" s="214"/>
      <c r="AC212" s="214"/>
      <c r="AD212" s="214"/>
      <c r="AE212" s="214"/>
    </row>
    <row r="213" spans="18:31" s="199" customFormat="1" ht="15" x14ac:dyDescent="0.2">
      <c r="R213" s="212"/>
      <c r="S213" s="213"/>
      <c r="T213" s="214"/>
      <c r="U213" s="214"/>
      <c r="V213" s="214"/>
      <c r="W213" s="214"/>
      <c r="X213" s="214"/>
      <c r="Y213" s="214"/>
      <c r="Z213" s="214"/>
      <c r="AA213" s="214"/>
      <c r="AB213" s="214"/>
      <c r="AC213" s="214"/>
      <c r="AD213" s="214"/>
      <c r="AE213" s="214"/>
    </row>
    <row r="214" spans="18:31" s="199" customFormat="1" ht="15" x14ac:dyDescent="0.2">
      <c r="R214" s="212"/>
      <c r="S214" s="213"/>
      <c r="T214" s="214"/>
      <c r="U214" s="214"/>
      <c r="V214" s="214"/>
      <c r="W214" s="214"/>
      <c r="X214" s="214"/>
      <c r="Y214" s="214"/>
      <c r="Z214" s="214"/>
      <c r="AA214" s="214"/>
      <c r="AB214" s="214"/>
      <c r="AC214" s="214"/>
      <c r="AD214" s="214"/>
      <c r="AE214" s="214"/>
    </row>
    <row r="215" spans="18:31" s="199" customFormat="1" ht="15" x14ac:dyDescent="0.2">
      <c r="R215" s="212"/>
      <c r="S215" s="213"/>
      <c r="T215" s="214"/>
      <c r="U215" s="214"/>
      <c r="V215" s="214"/>
      <c r="W215" s="214"/>
      <c r="X215" s="214"/>
      <c r="Y215" s="214"/>
      <c r="Z215" s="214"/>
      <c r="AA215" s="214"/>
      <c r="AB215" s="214"/>
      <c r="AC215" s="214"/>
      <c r="AD215" s="214"/>
      <c r="AE215" s="214"/>
    </row>
    <row r="216" spans="18:31" s="199" customFormat="1" ht="15" x14ac:dyDescent="0.2">
      <c r="R216" s="212"/>
      <c r="S216" s="213"/>
      <c r="T216" s="214"/>
      <c r="U216" s="214"/>
      <c r="V216" s="214"/>
      <c r="W216" s="214"/>
      <c r="X216" s="214"/>
      <c r="Y216" s="214"/>
      <c r="Z216" s="214"/>
      <c r="AA216" s="214"/>
      <c r="AB216" s="214"/>
      <c r="AC216" s="214"/>
      <c r="AD216" s="214"/>
      <c r="AE216" s="214"/>
    </row>
    <row r="217" spans="18:31" s="199" customFormat="1" ht="15" x14ac:dyDescent="0.2">
      <c r="R217" s="212"/>
      <c r="S217" s="213"/>
      <c r="T217" s="214"/>
      <c r="U217" s="214"/>
      <c r="V217" s="214"/>
      <c r="W217" s="214"/>
      <c r="X217" s="214"/>
      <c r="Y217" s="214"/>
      <c r="Z217" s="214"/>
      <c r="AA217" s="214"/>
      <c r="AB217" s="214"/>
      <c r="AC217" s="214"/>
      <c r="AD217" s="214"/>
      <c r="AE217" s="214"/>
    </row>
    <row r="218" spans="18:31" s="199" customFormat="1" x14ac:dyDescent="0.2"/>
    <row r="219" spans="18:31" s="199" customFormat="1" x14ac:dyDescent="0.2"/>
    <row r="220" spans="18:31" s="199" customFormat="1" x14ac:dyDescent="0.2"/>
    <row r="221" spans="18:31" s="199" customFormat="1" x14ac:dyDescent="0.2"/>
    <row r="222" spans="18:31" s="199" customFormat="1" x14ac:dyDescent="0.2"/>
    <row r="223" spans="18:31" s="199" customFormat="1" x14ac:dyDescent="0.2"/>
    <row r="224" spans="18:31" s="199" customFormat="1" x14ac:dyDescent="0.2"/>
    <row r="225" s="199" customFormat="1" x14ac:dyDescent="0.2"/>
    <row r="226" s="199" customFormat="1" x14ac:dyDescent="0.2"/>
    <row r="227" s="199" customFormat="1" x14ac:dyDescent="0.2"/>
    <row r="228" s="199" customFormat="1" x14ac:dyDescent="0.2"/>
    <row r="229" s="199" customFormat="1" x14ac:dyDescent="0.2"/>
    <row r="230" s="199" customFormat="1" x14ac:dyDescent="0.2"/>
    <row r="231" s="199" customFormat="1" x14ac:dyDescent="0.2"/>
    <row r="232" s="199" customFormat="1" x14ac:dyDescent="0.2"/>
    <row r="233" s="199" customFormat="1" x14ac:dyDescent="0.2"/>
    <row r="234" s="199" customFormat="1" x14ac:dyDescent="0.2"/>
    <row r="235" s="199" customFormat="1" x14ac:dyDescent="0.2"/>
    <row r="236" s="199" customFormat="1" x14ac:dyDescent="0.2"/>
    <row r="237" s="199" customFormat="1" x14ac:dyDescent="0.2"/>
    <row r="238" s="199" customFormat="1" x14ac:dyDescent="0.2"/>
    <row r="239" s="199" customFormat="1" x14ac:dyDescent="0.2"/>
    <row r="240" s="199" customFormat="1" x14ac:dyDescent="0.2"/>
    <row r="241" s="199" customFormat="1" x14ac:dyDescent="0.2"/>
    <row r="242" s="199" customFormat="1" x14ac:dyDescent="0.2"/>
    <row r="243" s="199" customFormat="1" x14ac:dyDescent="0.2"/>
    <row r="244" s="199" customFormat="1" x14ac:dyDescent="0.2"/>
    <row r="245" s="199" customFormat="1" x14ac:dyDescent="0.2"/>
    <row r="246" s="199" customFormat="1" x14ac:dyDescent="0.2"/>
    <row r="247" s="199" customFormat="1" x14ac:dyDescent="0.2"/>
    <row r="248" s="199" customFormat="1" x14ac:dyDescent="0.2"/>
    <row r="249" s="199" customFormat="1" x14ac:dyDescent="0.2"/>
    <row r="250" s="199" customFormat="1" x14ac:dyDescent="0.2"/>
    <row r="251" s="199" customFormat="1" x14ac:dyDescent="0.2"/>
    <row r="252" s="199" customFormat="1" x14ac:dyDescent="0.2"/>
    <row r="253" s="199" customFormat="1" x14ac:dyDescent="0.2"/>
    <row r="254" s="199" customFormat="1" x14ac:dyDescent="0.2"/>
    <row r="255" s="199" customFormat="1" x14ac:dyDescent="0.2"/>
    <row r="256" s="199" customFormat="1" x14ac:dyDescent="0.2"/>
    <row r="257" s="199" customFormat="1" x14ac:dyDescent="0.2"/>
    <row r="258" s="199" customFormat="1" x14ac:dyDescent="0.2"/>
    <row r="259" s="199" customFormat="1" x14ac:dyDescent="0.2"/>
    <row r="260" s="199" customFormat="1" x14ac:dyDescent="0.2"/>
    <row r="261" s="199" customFormat="1" x14ac:dyDescent="0.2"/>
    <row r="262" s="199" customFormat="1" x14ac:dyDescent="0.2"/>
    <row r="263" s="199" customFormat="1" x14ac:dyDescent="0.2"/>
    <row r="264" s="199" customFormat="1" x14ac:dyDescent="0.2"/>
    <row r="265" s="199" customFormat="1" x14ac:dyDescent="0.2"/>
    <row r="266" s="199" customFormat="1" x14ac:dyDescent="0.2"/>
    <row r="267" s="199" customFormat="1" x14ac:dyDescent="0.2"/>
    <row r="268" s="199" customFormat="1" x14ac:dyDescent="0.2"/>
    <row r="269" s="199" customFormat="1" x14ac:dyDescent="0.2"/>
    <row r="270" s="199" customFormat="1" x14ac:dyDescent="0.2"/>
    <row r="271" s="199" customFormat="1" x14ac:dyDescent="0.2"/>
    <row r="272" s="199" customFormat="1" x14ac:dyDescent="0.2"/>
    <row r="273" s="199" customFormat="1" x14ac:dyDescent="0.2"/>
    <row r="274" s="199" customFormat="1" x14ac:dyDescent="0.2"/>
    <row r="275" s="199" customFormat="1" x14ac:dyDescent="0.2"/>
    <row r="276" s="199" customFormat="1" x14ac:dyDescent="0.2"/>
    <row r="277" s="199" customFormat="1" x14ac:dyDescent="0.2"/>
    <row r="278" s="199" customFormat="1" x14ac:dyDescent="0.2"/>
    <row r="279" s="199" customFormat="1" x14ac:dyDescent="0.2"/>
    <row r="280" s="199" customFormat="1" x14ac:dyDescent="0.2"/>
    <row r="281" s="199" customFormat="1" x14ac:dyDescent="0.2"/>
    <row r="282" s="199" customFormat="1" x14ac:dyDescent="0.2"/>
    <row r="283" s="199" customFormat="1" x14ac:dyDescent="0.2"/>
    <row r="284" s="199" customFormat="1" x14ac:dyDescent="0.2"/>
    <row r="285" s="199" customFormat="1" x14ac:dyDescent="0.2"/>
    <row r="286" s="199" customFormat="1" x14ac:dyDescent="0.2"/>
    <row r="287" s="199" customFormat="1" x14ac:dyDescent="0.2"/>
    <row r="288" s="199" customFormat="1" x14ac:dyDescent="0.2"/>
    <row r="289" s="199" customFormat="1" x14ac:dyDescent="0.2"/>
    <row r="290" s="199" customFormat="1" x14ac:dyDescent="0.2"/>
    <row r="291" s="199" customFormat="1" x14ac:dyDescent="0.2"/>
    <row r="292" s="199" customFormat="1" x14ac:dyDescent="0.2"/>
    <row r="293" s="199" customFormat="1" x14ac:dyDescent="0.2"/>
    <row r="294" s="199" customFormat="1" x14ac:dyDescent="0.2"/>
    <row r="295" s="199" customFormat="1" x14ac:dyDescent="0.2"/>
    <row r="296" s="199" customFormat="1" x14ac:dyDescent="0.2"/>
    <row r="297" s="199" customFormat="1" x14ac:dyDescent="0.2"/>
    <row r="298" s="199" customFormat="1" x14ac:dyDescent="0.2"/>
    <row r="299" s="199" customFormat="1" x14ac:dyDescent="0.2"/>
    <row r="300" s="199" customFormat="1" x14ac:dyDescent="0.2"/>
    <row r="301" s="199" customFormat="1" x14ac:dyDescent="0.2"/>
    <row r="302" s="199" customFormat="1" x14ac:dyDescent="0.2"/>
    <row r="303" s="199" customFormat="1" x14ac:dyDescent="0.2"/>
    <row r="304" s="199" customFormat="1" x14ac:dyDescent="0.2"/>
    <row r="305" s="199" customFormat="1" x14ac:dyDescent="0.2"/>
    <row r="306" s="199" customFormat="1" x14ac:dyDescent="0.2"/>
    <row r="307" s="199" customFormat="1" x14ac:dyDescent="0.2"/>
    <row r="308" s="199" customFormat="1" x14ac:dyDescent="0.2"/>
    <row r="309" s="199" customFormat="1" x14ac:dyDescent="0.2"/>
    <row r="310" s="199" customFormat="1" x14ac:dyDescent="0.2"/>
    <row r="311" s="199" customFormat="1" x14ac:dyDescent="0.2"/>
    <row r="312" s="199" customFormat="1" x14ac:dyDescent="0.2"/>
    <row r="313" s="199" customFormat="1" x14ac:dyDescent="0.2"/>
    <row r="314" s="199" customFormat="1" x14ac:dyDescent="0.2"/>
    <row r="315" s="199" customFormat="1" x14ac:dyDescent="0.2"/>
    <row r="316" s="199" customFormat="1" x14ac:dyDescent="0.2"/>
    <row r="317" s="199" customFormat="1" x14ac:dyDescent="0.2"/>
    <row r="318" s="199" customFormat="1" x14ac:dyDescent="0.2"/>
    <row r="319" s="199" customFormat="1" x14ac:dyDescent="0.2"/>
    <row r="320" s="199" customFormat="1" x14ac:dyDescent="0.2"/>
    <row r="321" s="199" customFormat="1" x14ac:dyDescent="0.2"/>
    <row r="322" s="199" customFormat="1" x14ac:dyDescent="0.2"/>
    <row r="323" s="199" customFormat="1" x14ac:dyDescent="0.2"/>
    <row r="324" s="199" customFormat="1" x14ac:dyDescent="0.2"/>
    <row r="325" s="199" customFormat="1" x14ac:dyDescent="0.2"/>
    <row r="326" s="199" customFormat="1" x14ac:dyDescent="0.2"/>
    <row r="327" s="199" customFormat="1" x14ac:dyDescent="0.2"/>
    <row r="328" s="199" customFormat="1" x14ac:dyDescent="0.2"/>
    <row r="329" s="199" customFormat="1" x14ac:dyDescent="0.2"/>
    <row r="330" s="199" customFormat="1" x14ac:dyDescent="0.2"/>
    <row r="331" s="199" customFormat="1" x14ac:dyDescent="0.2"/>
    <row r="332" s="199" customFormat="1" x14ac:dyDescent="0.2"/>
    <row r="333" s="199" customFormat="1" x14ac:dyDescent="0.2"/>
    <row r="334" s="199" customFormat="1" x14ac:dyDescent="0.2"/>
    <row r="335" s="199" customFormat="1" x14ac:dyDescent="0.2"/>
    <row r="336" s="199" customFormat="1" x14ac:dyDescent="0.2"/>
    <row r="337" s="199" customFormat="1" x14ac:dyDescent="0.2"/>
    <row r="338" s="199" customFormat="1" x14ac:dyDescent="0.2"/>
    <row r="339" s="199" customFormat="1" x14ac:dyDescent="0.2"/>
    <row r="340" s="199" customFormat="1" x14ac:dyDescent="0.2"/>
    <row r="341" s="199" customFormat="1" x14ac:dyDescent="0.2"/>
    <row r="342" s="199" customFormat="1" x14ac:dyDescent="0.2"/>
    <row r="343" s="199" customFormat="1" x14ac:dyDescent="0.2"/>
    <row r="344" s="54" customFormat="1" x14ac:dyDescent="0.2"/>
    <row r="345" s="54" customFormat="1" x14ac:dyDescent="0.2"/>
    <row r="346" s="54" customFormat="1" x14ac:dyDescent="0.2"/>
    <row r="347" s="54" customFormat="1" x14ac:dyDescent="0.2"/>
    <row r="348" s="54" customFormat="1" x14ac:dyDescent="0.2"/>
    <row r="349" s="54" customFormat="1" x14ac:dyDescent="0.2"/>
    <row r="350" s="54" customFormat="1" x14ac:dyDescent="0.2"/>
    <row r="351" s="54" customFormat="1" x14ac:dyDescent="0.2"/>
    <row r="352" s="54" customFormat="1" x14ac:dyDescent="0.2"/>
    <row r="353" s="54" customFormat="1" x14ac:dyDescent="0.2"/>
    <row r="354" s="54" customFormat="1" x14ac:dyDescent="0.2"/>
    <row r="355" s="54" customFormat="1" x14ac:dyDescent="0.2"/>
    <row r="356" s="54" customFormat="1" x14ac:dyDescent="0.2"/>
    <row r="357" s="54" customFormat="1" x14ac:dyDescent="0.2"/>
    <row r="358" s="54" customFormat="1" x14ac:dyDescent="0.2"/>
    <row r="359" s="54" customFormat="1" x14ac:dyDescent="0.2"/>
    <row r="360" s="54" customFormat="1" x14ac:dyDescent="0.2"/>
    <row r="361" s="54" customFormat="1" x14ac:dyDescent="0.2"/>
    <row r="362" s="54" customFormat="1" x14ac:dyDescent="0.2"/>
    <row r="363" s="54" customFormat="1" x14ac:dyDescent="0.2"/>
    <row r="364" s="54" customFormat="1" x14ac:dyDescent="0.2"/>
    <row r="365" s="54" customFormat="1" x14ac:dyDescent="0.2"/>
    <row r="366" s="54" customFormat="1" x14ac:dyDescent="0.2"/>
    <row r="367" s="54" customFormat="1" x14ac:dyDescent="0.2"/>
    <row r="368" s="54" customFormat="1" x14ac:dyDescent="0.2"/>
    <row r="369" s="54" customFormat="1" x14ac:dyDescent="0.2"/>
    <row r="370" s="54" customFormat="1" x14ac:dyDescent="0.2"/>
    <row r="371" s="54" customFormat="1" x14ac:dyDescent="0.2"/>
    <row r="372" s="54" customFormat="1" x14ac:dyDescent="0.2"/>
    <row r="373" s="54" customFormat="1" x14ac:dyDescent="0.2"/>
    <row r="374" s="54" customFormat="1" x14ac:dyDescent="0.2"/>
    <row r="375" s="54" customFormat="1" x14ac:dyDescent="0.2"/>
    <row r="376" s="54" customFormat="1" x14ac:dyDescent="0.2"/>
    <row r="377" s="54" customFormat="1" x14ac:dyDescent="0.2"/>
    <row r="378" s="54" customFormat="1" x14ac:dyDescent="0.2"/>
    <row r="379" s="54" customFormat="1" x14ac:dyDescent="0.2"/>
    <row r="380" s="54" customFormat="1" x14ac:dyDescent="0.2"/>
    <row r="381" s="54" customFormat="1" x14ac:dyDescent="0.2"/>
    <row r="382" s="54" customFormat="1" x14ac:dyDescent="0.2"/>
    <row r="383" s="54" customFormat="1" x14ac:dyDescent="0.2"/>
    <row r="384" s="54" customFormat="1" x14ac:dyDescent="0.2"/>
    <row r="385" s="54" customFormat="1" x14ac:dyDescent="0.2"/>
    <row r="386" s="54" customFormat="1" x14ac:dyDescent="0.2"/>
    <row r="387" s="54" customFormat="1" x14ac:dyDescent="0.2"/>
    <row r="388" s="54" customFormat="1" x14ac:dyDescent="0.2"/>
    <row r="389" s="54" customFormat="1" x14ac:dyDescent="0.2"/>
    <row r="390" s="54" customFormat="1" x14ac:dyDescent="0.2"/>
    <row r="391" s="54" customFormat="1" x14ac:dyDescent="0.2"/>
    <row r="392" s="54" customFormat="1" x14ac:dyDescent="0.2"/>
    <row r="393" s="54" customFormat="1" x14ac:dyDescent="0.2"/>
    <row r="394" s="54" customFormat="1" x14ac:dyDescent="0.2"/>
    <row r="395" s="54" customFormat="1" x14ac:dyDescent="0.2"/>
    <row r="396" s="54" customFormat="1" x14ac:dyDescent="0.2"/>
    <row r="397" s="54" customFormat="1" x14ac:dyDescent="0.2"/>
    <row r="398" s="54" customFormat="1" x14ac:dyDescent="0.2"/>
    <row r="399" s="54" customFormat="1" x14ac:dyDescent="0.2"/>
    <row r="400" s="54" customFormat="1" x14ac:dyDescent="0.2"/>
    <row r="401" s="54" customFormat="1" x14ac:dyDescent="0.2"/>
    <row r="402" s="54" customFormat="1" x14ac:dyDescent="0.2"/>
    <row r="403" s="54" customFormat="1" x14ac:dyDescent="0.2"/>
    <row r="404" s="54" customFormat="1" x14ac:dyDescent="0.2"/>
    <row r="405" s="54" customFormat="1" x14ac:dyDescent="0.2"/>
    <row r="406" s="54" customFormat="1" x14ac:dyDescent="0.2"/>
    <row r="407" s="54" customFormat="1" x14ac:dyDescent="0.2"/>
    <row r="408" s="54" customFormat="1" x14ac:dyDescent="0.2"/>
    <row r="409" s="54" customFormat="1" x14ac:dyDescent="0.2"/>
    <row r="410" s="54" customFormat="1" x14ac:dyDescent="0.2"/>
    <row r="411" s="54" customFormat="1" x14ac:dyDescent="0.2"/>
    <row r="412" s="54" customFormat="1" x14ac:dyDescent="0.2"/>
    <row r="413" s="54" customFormat="1" x14ac:dyDescent="0.2"/>
    <row r="414" s="54" customFormat="1" x14ac:dyDescent="0.2"/>
    <row r="415" s="54" customFormat="1" x14ac:dyDescent="0.2"/>
    <row r="416" s="54" customFormat="1" x14ac:dyDescent="0.2"/>
    <row r="417" s="54" customFormat="1" x14ac:dyDescent="0.2"/>
    <row r="418" s="54" customFormat="1" x14ac:dyDescent="0.2"/>
    <row r="419" s="54" customFormat="1" x14ac:dyDescent="0.2"/>
    <row r="420" s="54" customFormat="1" x14ac:dyDescent="0.2"/>
    <row r="421" s="54" customFormat="1" x14ac:dyDescent="0.2"/>
    <row r="422" s="54" customFormat="1" x14ac:dyDescent="0.2"/>
    <row r="423" s="54" customFormat="1" x14ac:dyDescent="0.2"/>
    <row r="424" s="54" customFormat="1" x14ac:dyDescent="0.2"/>
    <row r="425" s="54" customFormat="1" x14ac:dyDescent="0.2"/>
    <row r="426" s="54" customFormat="1" x14ac:dyDescent="0.2"/>
    <row r="427" s="54" customFormat="1" x14ac:dyDescent="0.2"/>
    <row r="428" s="54" customFormat="1" x14ac:dyDescent="0.2"/>
    <row r="429" s="54" customFormat="1" x14ac:dyDescent="0.2"/>
    <row r="430" s="54" customFormat="1" x14ac:dyDescent="0.2"/>
    <row r="431" s="54" customFormat="1" x14ac:dyDescent="0.2"/>
    <row r="432" s="54" customFormat="1" x14ac:dyDescent="0.2"/>
    <row r="433" s="54" customFormat="1" x14ac:dyDescent="0.2"/>
    <row r="434" s="54" customFormat="1" x14ac:dyDescent="0.2"/>
    <row r="435" s="54" customFormat="1" x14ac:dyDescent="0.2"/>
    <row r="436" s="54" customFormat="1" x14ac:dyDescent="0.2"/>
    <row r="437" s="54" customFormat="1" x14ac:dyDescent="0.2"/>
    <row r="438" s="54" customFormat="1" x14ac:dyDescent="0.2"/>
    <row r="439" s="54" customFormat="1" x14ac:dyDescent="0.2"/>
    <row r="440" s="54" customFormat="1" x14ac:dyDescent="0.2"/>
    <row r="441" s="54" customFormat="1" x14ac:dyDescent="0.2"/>
    <row r="442" s="54" customFormat="1" x14ac:dyDescent="0.2"/>
    <row r="443" s="54" customFormat="1" x14ac:dyDescent="0.2"/>
    <row r="444" s="54" customFormat="1" x14ac:dyDescent="0.2"/>
    <row r="445" s="54" customFormat="1" x14ac:dyDescent="0.2"/>
    <row r="446" s="54" customFormat="1" x14ac:dyDescent="0.2"/>
    <row r="447" s="54" customFormat="1" x14ac:dyDescent="0.2"/>
    <row r="448" s="54" customFormat="1" x14ac:dyDescent="0.2"/>
    <row r="449" s="54" customFormat="1" x14ac:dyDescent="0.2"/>
    <row r="450" s="54" customFormat="1" x14ac:dyDescent="0.2"/>
    <row r="451" s="54" customFormat="1" x14ac:dyDescent="0.2"/>
    <row r="452" s="54" customFormat="1" x14ac:dyDescent="0.2"/>
    <row r="453" s="54" customFormat="1" x14ac:dyDescent="0.2"/>
    <row r="454" s="54" customFormat="1" x14ac:dyDescent="0.2"/>
    <row r="455" s="54" customFormat="1" x14ac:dyDescent="0.2"/>
    <row r="456" s="54" customFormat="1" x14ac:dyDescent="0.2"/>
    <row r="457" s="54" customFormat="1" x14ac:dyDescent="0.2"/>
    <row r="458" s="54" customFormat="1" x14ac:dyDescent="0.2"/>
    <row r="459" s="54" customFormat="1" x14ac:dyDescent="0.2"/>
    <row r="460" s="54" customFormat="1" x14ac:dyDescent="0.2"/>
    <row r="461" s="54" customFormat="1" x14ac:dyDescent="0.2"/>
    <row r="462" s="54" customFormat="1" x14ac:dyDescent="0.2"/>
    <row r="463" s="54" customFormat="1" x14ac:dyDescent="0.2"/>
    <row r="464" s="54" customFormat="1" x14ac:dyDescent="0.2"/>
    <row r="465" s="54" customFormat="1" x14ac:dyDescent="0.2"/>
    <row r="466" s="54" customFormat="1" x14ac:dyDescent="0.2"/>
    <row r="467" s="54" customFormat="1" x14ac:dyDescent="0.2"/>
    <row r="468" s="54" customFormat="1" x14ac:dyDescent="0.2"/>
    <row r="469" s="54" customFormat="1" x14ac:dyDescent="0.2"/>
    <row r="470" s="54" customFormat="1" x14ac:dyDescent="0.2"/>
    <row r="471" s="54" customFormat="1" x14ac:dyDescent="0.2"/>
    <row r="472" s="35" customFormat="1" x14ac:dyDescent="0.2"/>
    <row r="473" s="35" customFormat="1" x14ac:dyDescent="0.2"/>
    <row r="474" s="35" customFormat="1" x14ac:dyDescent="0.2"/>
    <row r="475" s="35" customFormat="1" x14ac:dyDescent="0.2"/>
    <row r="476" s="35" customFormat="1" x14ac:dyDescent="0.2"/>
    <row r="477" s="35" customFormat="1" x14ac:dyDescent="0.2"/>
    <row r="478" s="35" customFormat="1" x14ac:dyDescent="0.2"/>
    <row r="479" s="35" customFormat="1" x14ac:dyDescent="0.2"/>
    <row r="480" s="35" customFormat="1" x14ac:dyDescent="0.2"/>
    <row r="481" s="35" customFormat="1" x14ac:dyDescent="0.2"/>
  </sheetData>
  <sheetProtection password="DFDE" sheet="1" objects="1" scenarios="1" selectLockedCells="1"/>
  <mergeCells count="7">
    <mergeCell ref="A1:N2"/>
    <mergeCell ref="A3:N4"/>
    <mergeCell ref="A5:C5"/>
    <mergeCell ref="G5:I5"/>
    <mergeCell ref="A6:E6"/>
    <mergeCell ref="G6:I6"/>
    <mergeCell ref="K6:L6"/>
  </mergeCells>
  <dataValidations count="3">
    <dataValidation type="list" allowBlank="1" showInputMessage="1" showErrorMessage="1" sqref="M6">
      <formula1>$T$109:$T$120</formula1>
    </dataValidation>
    <dataValidation type="list" allowBlank="1" showInputMessage="1" showErrorMessage="1" sqref="F6">
      <formula1>$R$108:$R$109</formula1>
    </dataValidation>
    <dataValidation type="list" allowBlank="1" showInputMessage="1" showErrorMessage="1" sqref="U65 D5 U128 U178">
      <formula1>$U$108:$U$109</formula1>
    </dataValidation>
  </dataValidations>
  <pageMargins left="0.2" right="0.25" top="0.34" bottom="0.34" header="0.3" footer="0.3"/>
  <pageSetup scale="83"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FFFF00"/>
  </sheetPr>
  <dimension ref="A1:AE481"/>
  <sheetViews>
    <sheetView topLeftCell="A30" workbookViewId="0">
      <selection activeCell="A55" sqref="A55:XFD282"/>
    </sheetView>
  </sheetViews>
  <sheetFormatPr defaultRowHeight="14.25" x14ac:dyDescent="0.2"/>
  <cols>
    <col min="1" max="1" width="15" style="4" customWidth="1"/>
    <col min="2" max="3" width="12.5703125" style="4" customWidth="1"/>
    <col min="4" max="4" width="11.7109375" style="4" bestFit="1" customWidth="1"/>
    <col min="5" max="5" width="8.140625" style="4" customWidth="1"/>
    <col min="6" max="6" width="12.85546875" style="4" customWidth="1"/>
    <col min="7" max="8" width="10.42578125" style="4" bestFit="1" customWidth="1"/>
    <col min="9" max="9" width="15.28515625" style="4" customWidth="1"/>
    <col min="10" max="10" width="10.85546875" style="4" customWidth="1"/>
    <col min="11" max="11" width="9" style="4" bestFit="1" customWidth="1"/>
    <col min="12" max="13" width="9.85546875" style="4" bestFit="1" customWidth="1"/>
    <col min="14" max="14" width="9.42578125" style="4" bestFit="1" customWidth="1"/>
    <col min="15" max="15" width="18.42578125" style="4" customWidth="1"/>
    <col min="16" max="16" width="9.140625" style="4"/>
    <col min="17" max="17" width="9.28515625" style="4" bestFit="1" customWidth="1"/>
    <col min="18" max="18" width="9" style="4" bestFit="1" customWidth="1"/>
    <col min="19" max="31" width="12.140625" style="4" bestFit="1" customWidth="1"/>
    <col min="32" max="16384" width="9.140625" style="4"/>
  </cols>
  <sheetData>
    <row r="1" spans="1:17" ht="15" customHeight="1" x14ac:dyDescent="0.2">
      <c r="A1" s="368" t="s">
        <v>31</v>
      </c>
      <c r="B1" s="369"/>
      <c r="C1" s="369"/>
      <c r="D1" s="369"/>
      <c r="E1" s="369"/>
      <c r="F1" s="369"/>
      <c r="G1" s="369"/>
      <c r="H1" s="369"/>
      <c r="I1" s="369"/>
      <c r="J1" s="369"/>
      <c r="K1" s="369"/>
      <c r="L1" s="369"/>
      <c r="M1" s="369"/>
      <c r="N1" s="370"/>
    </row>
    <row r="2" spans="1:17" ht="14.25" customHeight="1" x14ac:dyDescent="0.2">
      <c r="A2" s="371"/>
      <c r="B2" s="372"/>
      <c r="C2" s="372"/>
      <c r="D2" s="372"/>
      <c r="E2" s="372"/>
      <c r="F2" s="372"/>
      <c r="G2" s="372"/>
      <c r="H2" s="372"/>
      <c r="I2" s="372"/>
      <c r="J2" s="372"/>
      <c r="K2" s="372"/>
      <c r="L2" s="372"/>
      <c r="M2" s="372"/>
      <c r="N2" s="373"/>
    </row>
    <row r="3" spans="1:17" ht="14.25" customHeight="1" x14ac:dyDescent="0.2">
      <c r="A3" s="374" t="s">
        <v>26</v>
      </c>
      <c r="B3" s="375"/>
      <c r="C3" s="375"/>
      <c r="D3" s="375"/>
      <c r="E3" s="375"/>
      <c r="F3" s="375"/>
      <c r="G3" s="375"/>
      <c r="H3" s="375"/>
      <c r="I3" s="375"/>
      <c r="J3" s="375"/>
      <c r="K3" s="375"/>
      <c r="L3" s="375"/>
      <c r="M3" s="375"/>
      <c r="N3" s="376"/>
    </row>
    <row r="4" spans="1:17" ht="15" customHeight="1" thickBot="1" x14ac:dyDescent="0.25">
      <c r="A4" s="377"/>
      <c r="B4" s="378"/>
      <c r="C4" s="378"/>
      <c r="D4" s="378"/>
      <c r="E4" s="378"/>
      <c r="F4" s="378"/>
      <c r="G4" s="378"/>
      <c r="H4" s="378"/>
      <c r="I4" s="378"/>
      <c r="J4" s="378"/>
      <c r="K4" s="378"/>
      <c r="L4" s="378"/>
      <c r="M4" s="378"/>
      <c r="N4" s="379"/>
    </row>
    <row r="5" spans="1:17" ht="36" customHeight="1" thickBot="1" x14ac:dyDescent="0.25">
      <c r="A5" s="380" t="s">
        <v>27</v>
      </c>
      <c r="B5" s="381"/>
      <c r="C5" s="382"/>
      <c r="D5" s="83">
        <f>'COPY TABLE'!E7</f>
        <v>10</v>
      </c>
      <c r="E5" s="56" t="s">
        <v>14</v>
      </c>
      <c r="F5" s="28">
        <v>2013</v>
      </c>
      <c r="G5" s="383" t="s">
        <v>21</v>
      </c>
      <c r="H5" s="383"/>
      <c r="I5" s="383"/>
      <c r="J5" s="84">
        <f>'COPY TABLE'!E8</f>
        <v>8.8000000000000007</v>
      </c>
      <c r="K5" s="29"/>
      <c r="L5" s="30"/>
      <c r="M5" s="31" t="s">
        <v>23</v>
      </c>
      <c r="N5" s="32"/>
    </row>
    <row r="6" spans="1:17" ht="36" customHeight="1" thickBot="1" x14ac:dyDescent="0.25">
      <c r="A6" s="384" t="s">
        <v>28</v>
      </c>
      <c r="B6" s="385"/>
      <c r="C6" s="385"/>
      <c r="D6" s="385"/>
      <c r="E6" s="385"/>
      <c r="F6" s="85" t="str">
        <f>'COPY TABLE'!E9</f>
        <v>YES</v>
      </c>
      <c r="G6" s="386" t="s">
        <v>22</v>
      </c>
      <c r="H6" s="386"/>
      <c r="I6" s="387"/>
      <c r="J6" s="86">
        <f>'COPY TABLE'!E10</f>
        <v>8.6999999999999993</v>
      </c>
      <c r="K6" s="388" t="s">
        <v>17</v>
      </c>
      <c r="L6" s="389"/>
      <c r="M6" s="87" t="str">
        <f>'COPY TABLE'!E11</f>
        <v>APR</v>
      </c>
      <c r="N6" s="33">
        <f>F5</f>
        <v>2013</v>
      </c>
    </row>
    <row r="7" spans="1:17" s="5" customFormat="1" ht="20.100000000000001" customHeight="1" x14ac:dyDescent="0.25">
      <c r="A7" s="20"/>
      <c r="B7" s="21"/>
      <c r="C7" s="22" t="s">
        <v>29</v>
      </c>
      <c r="D7" s="21"/>
      <c r="E7" s="21"/>
      <c r="F7" s="21"/>
      <c r="G7" s="21"/>
      <c r="H7" s="21"/>
      <c r="I7" s="21"/>
      <c r="J7" s="21"/>
      <c r="K7" s="6"/>
      <c r="L7" s="6"/>
      <c r="M7" s="6"/>
      <c r="N7" s="6"/>
    </row>
    <row r="8" spans="1:17" s="5" customFormat="1" ht="20.100000000000001" customHeight="1" x14ac:dyDescent="0.25">
      <c r="A8" s="20"/>
      <c r="B8" s="23" t="s">
        <v>20</v>
      </c>
      <c r="C8" s="24"/>
      <c r="D8" s="24"/>
      <c r="E8" s="24"/>
      <c r="F8" s="24"/>
      <c r="G8" s="24"/>
      <c r="H8" s="20"/>
      <c r="I8" s="20"/>
      <c r="J8" s="20"/>
    </row>
    <row r="9" spans="1:17" s="5" customFormat="1" ht="20.100000000000001" customHeight="1" x14ac:dyDescent="0.25">
      <c r="A9" s="8">
        <f>D5</f>
        <v>10</v>
      </c>
      <c r="B9" s="23" t="s">
        <v>24</v>
      </c>
      <c r="C9" s="25" t="s">
        <v>30</v>
      </c>
      <c r="D9" s="24"/>
      <c r="E9" s="24"/>
      <c r="F9" s="24"/>
      <c r="G9" s="20"/>
      <c r="H9" s="20"/>
      <c r="I9" s="20"/>
      <c r="J9" s="25"/>
      <c r="K9" s="7"/>
      <c r="L9" s="7"/>
      <c r="M9" s="7"/>
      <c r="N9" s="7"/>
    </row>
    <row r="10" spans="1:17" s="5" customFormat="1" ht="20.100000000000001" customHeight="1" x14ac:dyDescent="0.25">
      <c r="A10" s="26"/>
      <c r="B10" s="20"/>
      <c r="C10" s="25" t="s">
        <v>18</v>
      </c>
      <c r="D10" s="27"/>
      <c r="E10" s="10">
        <f>F5</f>
        <v>2013</v>
      </c>
      <c r="F10" s="25" t="s">
        <v>19</v>
      </c>
      <c r="G10" s="27"/>
      <c r="H10" s="27"/>
      <c r="I10" s="27"/>
      <c r="J10" s="27"/>
      <c r="K10" s="9"/>
      <c r="L10" s="9"/>
      <c r="M10" s="9"/>
      <c r="N10" s="9"/>
    </row>
    <row r="11" spans="1:17" ht="32.25" customHeight="1" x14ac:dyDescent="0.25">
      <c r="A11" s="17" t="s">
        <v>25</v>
      </c>
      <c r="B11" s="18" t="s">
        <v>1</v>
      </c>
      <c r="C11" s="19" t="s">
        <v>2</v>
      </c>
      <c r="D11" s="19" t="s">
        <v>3</v>
      </c>
      <c r="E11" s="19" t="s">
        <v>4</v>
      </c>
      <c r="F11" s="19" t="s">
        <v>5</v>
      </c>
      <c r="G11" s="19" t="s">
        <v>6</v>
      </c>
      <c r="H11" s="19" t="s">
        <v>7</v>
      </c>
      <c r="I11" s="19" t="s">
        <v>8</v>
      </c>
      <c r="J11" s="19" t="s">
        <v>9</v>
      </c>
      <c r="K11" s="19" t="s">
        <v>10</v>
      </c>
      <c r="L11" s="19" t="s">
        <v>11</v>
      </c>
      <c r="M11" s="19" t="s">
        <v>12</v>
      </c>
      <c r="N11" s="19" t="s">
        <v>13</v>
      </c>
      <c r="O11" s="12"/>
    </row>
    <row r="12" spans="1:17" ht="15" hidden="1" x14ac:dyDescent="0.2">
      <c r="A12" s="11"/>
      <c r="B12" s="11"/>
      <c r="C12" s="11">
        <v>1</v>
      </c>
      <c r="D12" s="11">
        <v>2</v>
      </c>
      <c r="E12" s="11">
        <v>3</v>
      </c>
      <c r="F12" s="11">
        <v>4</v>
      </c>
      <c r="G12" s="11">
        <v>5</v>
      </c>
      <c r="H12" s="11">
        <v>6</v>
      </c>
      <c r="I12" s="11">
        <v>7</v>
      </c>
      <c r="J12" s="11">
        <v>8</v>
      </c>
      <c r="K12" s="11">
        <v>9</v>
      </c>
      <c r="L12" s="11">
        <v>10</v>
      </c>
      <c r="M12" s="11">
        <v>11</v>
      </c>
      <c r="N12" s="11">
        <v>12</v>
      </c>
      <c r="O12" s="12"/>
    </row>
    <row r="13" spans="1:17" ht="15.75" x14ac:dyDescent="0.25">
      <c r="A13" s="14">
        <v>29992</v>
      </c>
      <c r="B13" s="15">
        <f>VLOOKUP(A13,$L$66:$N$104,$L$64,0)</f>
        <v>16259</v>
      </c>
      <c r="C13" s="16">
        <f t="shared" ref="C13:C44" si="0">ROUND(T66,0)</f>
        <v>16385</v>
      </c>
      <c r="D13" s="16">
        <f t="shared" ref="D13:D44" si="1">ROUND(U66,0)</f>
        <v>16512</v>
      </c>
      <c r="E13" s="16">
        <f t="shared" ref="E13:E44" si="2">ROUND(V66,0)</f>
        <v>16638</v>
      </c>
      <c r="F13" s="16">
        <f t="shared" ref="F13:F44" si="3">ROUND(W66,0)</f>
        <v>16765</v>
      </c>
      <c r="G13" s="16">
        <f t="shared" ref="G13:G44" si="4">ROUND(X66,0)</f>
        <v>16893</v>
      </c>
      <c r="H13" s="16">
        <f t="shared" ref="H13:H44" si="5">ROUND(Y66,0)</f>
        <v>17021</v>
      </c>
      <c r="I13" s="16">
        <f t="shared" ref="I13:I44" si="6">ROUND(Z66,0)</f>
        <v>17151</v>
      </c>
      <c r="J13" s="16">
        <f t="shared" ref="J13:J44" si="7">ROUND(AA66,0)</f>
        <v>17282</v>
      </c>
      <c r="K13" s="16">
        <f t="shared" ref="K13:K44" si="8">ROUND(AB66,0)</f>
        <v>17412</v>
      </c>
      <c r="L13" s="16">
        <f t="shared" ref="L13:L44" si="9">ROUND(AC66,0)</f>
        <v>17545</v>
      </c>
      <c r="M13" s="16">
        <f t="shared" ref="M13:M44" si="10">ROUND(AD66,0)</f>
        <v>17679</v>
      </c>
      <c r="N13" s="16">
        <f t="shared" ref="N13:N44" si="11">ROUND(AE66,0)</f>
        <v>17812</v>
      </c>
      <c r="O13" s="1"/>
      <c r="Q13" s="13"/>
    </row>
    <row r="14" spans="1:17" ht="15.75" x14ac:dyDescent="0.25">
      <c r="A14" s="14">
        <v>30326</v>
      </c>
      <c r="B14" s="15">
        <f t="shared" ref="B14:B44" si="12">VLOOKUP(A14,$L$66:$N$104,$L$64,0)</f>
        <v>14495</v>
      </c>
      <c r="C14" s="16">
        <f t="shared" si="0"/>
        <v>14608</v>
      </c>
      <c r="D14" s="16">
        <f t="shared" si="1"/>
        <v>14722</v>
      </c>
      <c r="E14" s="16">
        <f t="shared" si="2"/>
        <v>14835</v>
      </c>
      <c r="F14" s="16">
        <f t="shared" si="3"/>
        <v>14950</v>
      </c>
      <c r="G14" s="16">
        <f t="shared" si="4"/>
        <v>15064</v>
      </c>
      <c r="H14" s="16">
        <f t="shared" si="5"/>
        <v>15179</v>
      </c>
      <c r="I14" s="16">
        <f t="shared" si="6"/>
        <v>15296</v>
      </c>
      <c r="J14" s="16">
        <f t="shared" si="7"/>
        <v>15413</v>
      </c>
      <c r="K14" s="16">
        <f t="shared" si="8"/>
        <v>15530</v>
      </c>
      <c r="L14" s="16">
        <f t="shared" si="9"/>
        <v>15650</v>
      </c>
      <c r="M14" s="16">
        <f t="shared" si="10"/>
        <v>15769</v>
      </c>
      <c r="N14" s="16">
        <f t="shared" si="11"/>
        <v>15889</v>
      </c>
      <c r="O14" s="1"/>
    </row>
    <row r="15" spans="1:17" ht="15.75" x14ac:dyDescent="0.25">
      <c r="A15" s="14">
        <v>30691</v>
      </c>
      <c r="B15" s="15">
        <f t="shared" si="12"/>
        <v>12910</v>
      </c>
      <c r="C15" s="16">
        <f t="shared" si="0"/>
        <v>13012</v>
      </c>
      <c r="D15" s="16">
        <f t="shared" si="1"/>
        <v>13113</v>
      </c>
      <c r="E15" s="16">
        <f t="shared" si="2"/>
        <v>13215</v>
      </c>
      <c r="F15" s="16">
        <f t="shared" si="3"/>
        <v>13318</v>
      </c>
      <c r="G15" s="16">
        <f t="shared" si="4"/>
        <v>13421</v>
      </c>
      <c r="H15" s="16">
        <f t="shared" si="5"/>
        <v>13524</v>
      </c>
      <c r="I15" s="16">
        <f t="shared" si="6"/>
        <v>13629</v>
      </c>
      <c r="J15" s="16">
        <f t="shared" si="7"/>
        <v>13734</v>
      </c>
      <c r="K15" s="16">
        <f t="shared" si="8"/>
        <v>13839</v>
      </c>
      <c r="L15" s="16">
        <f t="shared" si="9"/>
        <v>13946</v>
      </c>
      <c r="M15" s="16">
        <f t="shared" si="10"/>
        <v>14054</v>
      </c>
      <c r="N15" s="16">
        <f t="shared" si="11"/>
        <v>14161</v>
      </c>
      <c r="O15" s="1"/>
    </row>
    <row r="16" spans="1:17" ht="15.75" x14ac:dyDescent="0.25">
      <c r="A16" s="14">
        <v>31057</v>
      </c>
      <c r="B16" s="15">
        <f t="shared" si="12"/>
        <v>11477</v>
      </c>
      <c r="C16" s="16">
        <f t="shared" si="0"/>
        <v>11568</v>
      </c>
      <c r="D16" s="16">
        <f t="shared" si="1"/>
        <v>11659</v>
      </c>
      <c r="E16" s="16">
        <f t="shared" si="2"/>
        <v>11751</v>
      </c>
      <c r="F16" s="16">
        <f t="shared" si="3"/>
        <v>11843</v>
      </c>
      <c r="G16" s="16">
        <f t="shared" si="4"/>
        <v>11935</v>
      </c>
      <c r="H16" s="16">
        <f t="shared" si="5"/>
        <v>12027</v>
      </c>
      <c r="I16" s="16">
        <f t="shared" si="6"/>
        <v>12122</v>
      </c>
      <c r="J16" s="16">
        <f t="shared" si="7"/>
        <v>12216</v>
      </c>
      <c r="K16" s="16">
        <f t="shared" si="8"/>
        <v>12310</v>
      </c>
      <c r="L16" s="16">
        <f t="shared" si="9"/>
        <v>12406</v>
      </c>
      <c r="M16" s="16">
        <f t="shared" si="10"/>
        <v>12503</v>
      </c>
      <c r="N16" s="16">
        <f t="shared" si="11"/>
        <v>12599</v>
      </c>
      <c r="O16" s="2"/>
    </row>
    <row r="17" spans="1:15" ht="15.75" x14ac:dyDescent="0.25">
      <c r="A17" s="14">
        <v>31422</v>
      </c>
      <c r="B17" s="15">
        <f t="shared" si="12"/>
        <v>10200</v>
      </c>
      <c r="C17" s="16">
        <f t="shared" si="0"/>
        <v>10282</v>
      </c>
      <c r="D17" s="16">
        <f t="shared" si="1"/>
        <v>10364</v>
      </c>
      <c r="E17" s="16">
        <f t="shared" si="2"/>
        <v>10446</v>
      </c>
      <c r="F17" s="16">
        <f t="shared" si="3"/>
        <v>10528</v>
      </c>
      <c r="G17" s="16">
        <f t="shared" si="4"/>
        <v>10611</v>
      </c>
      <c r="H17" s="16">
        <f t="shared" si="5"/>
        <v>10694</v>
      </c>
      <c r="I17" s="16">
        <f t="shared" si="6"/>
        <v>10778</v>
      </c>
      <c r="J17" s="16">
        <f t="shared" si="7"/>
        <v>10863</v>
      </c>
      <c r="K17" s="16">
        <f t="shared" si="8"/>
        <v>10948</v>
      </c>
      <c r="L17" s="16">
        <f t="shared" si="9"/>
        <v>11034</v>
      </c>
      <c r="M17" s="16">
        <f t="shared" si="10"/>
        <v>11120</v>
      </c>
      <c r="N17" s="16">
        <f t="shared" si="11"/>
        <v>11207</v>
      </c>
      <c r="O17" s="2"/>
    </row>
    <row r="18" spans="1:15" ht="15.75" x14ac:dyDescent="0.25">
      <c r="A18" s="14">
        <v>31787</v>
      </c>
      <c r="B18" s="15">
        <f t="shared" si="12"/>
        <v>9053</v>
      </c>
      <c r="C18" s="16">
        <f t="shared" si="0"/>
        <v>9126</v>
      </c>
      <c r="D18" s="16">
        <f t="shared" si="1"/>
        <v>9200</v>
      </c>
      <c r="E18" s="16">
        <f t="shared" si="2"/>
        <v>9273</v>
      </c>
      <c r="F18" s="16">
        <f t="shared" si="3"/>
        <v>9348</v>
      </c>
      <c r="G18" s="16">
        <f t="shared" si="4"/>
        <v>9422</v>
      </c>
      <c r="H18" s="16">
        <f t="shared" si="5"/>
        <v>9496</v>
      </c>
      <c r="I18" s="16">
        <f t="shared" si="6"/>
        <v>9572</v>
      </c>
      <c r="J18" s="16">
        <f t="shared" si="7"/>
        <v>9648</v>
      </c>
      <c r="K18" s="16">
        <f t="shared" si="8"/>
        <v>9724</v>
      </c>
      <c r="L18" s="16">
        <f t="shared" si="9"/>
        <v>9801</v>
      </c>
      <c r="M18" s="16">
        <f t="shared" si="10"/>
        <v>9879</v>
      </c>
      <c r="N18" s="16">
        <f t="shared" si="11"/>
        <v>9957</v>
      </c>
      <c r="O18" s="3"/>
    </row>
    <row r="19" spans="1:15" ht="15.75" x14ac:dyDescent="0.25">
      <c r="A19" s="14">
        <v>32152</v>
      </c>
      <c r="B19" s="15">
        <f t="shared" si="12"/>
        <v>8038</v>
      </c>
      <c r="C19" s="16">
        <f t="shared" si="0"/>
        <v>8104</v>
      </c>
      <c r="D19" s="16">
        <f t="shared" si="1"/>
        <v>8170</v>
      </c>
      <c r="E19" s="16">
        <f t="shared" si="2"/>
        <v>8236</v>
      </c>
      <c r="F19" s="16">
        <f t="shared" si="3"/>
        <v>8303</v>
      </c>
      <c r="G19" s="16">
        <f t="shared" si="4"/>
        <v>8369</v>
      </c>
      <c r="H19" s="16">
        <f t="shared" si="5"/>
        <v>8436</v>
      </c>
      <c r="I19" s="16">
        <f t="shared" si="6"/>
        <v>8504</v>
      </c>
      <c r="J19" s="16">
        <f t="shared" si="7"/>
        <v>8573</v>
      </c>
      <c r="K19" s="16">
        <f t="shared" si="8"/>
        <v>8641</v>
      </c>
      <c r="L19" s="16">
        <f t="shared" si="9"/>
        <v>8711</v>
      </c>
      <c r="M19" s="16">
        <f t="shared" si="10"/>
        <v>8780</v>
      </c>
      <c r="N19" s="16">
        <f t="shared" si="11"/>
        <v>8850</v>
      </c>
      <c r="O19" s="2"/>
    </row>
    <row r="20" spans="1:15" ht="15.75" x14ac:dyDescent="0.25">
      <c r="A20" s="14">
        <v>32518</v>
      </c>
      <c r="B20" s="15">
        <f t="shared" si="12"/>
        <v>7112</v>
      </c>
      <c r="C20" s="16">
        <f t="shared" si="0"/>
        <v>7171</v>
      </c>
      <c r="D20" s="16">
        <f t="shared" si="1"/>
        <v>7230</v>
      </c>
      <c r="E20" s="16">
        <f t="shared" si="2"/>
        <v>7290</v>
      </c>
      <c r="F20" s="16">
        <f t="shared" si="3"/>
        <v>7349</v>
      </c>
      <c r="G20" s="16">
        <f t="shared" si="4"/>
        <v>7409</v>
      </c>
      <c r="H20" s="16">
        <f t="shared" si="5"/>
        <v>7469</v>
      </c>
      <c r="I20" s="16">
        <f t="shared" si="6"/>
        <v>7530</v>
      </c>
      <c r="J20" s="16">
        <f t="shared" si="7"/>
        <v>7592</v>
      </c>
      <c r="K20" s="16">
        <f t="shared" si="8"/>
        <v>7653</v>
      </c>
      <c r="L20" s="16">
        <f t="shared" si="9"/>
        <v>7715</v>
      </c>
      <c r="M20" s="16">
        <f t="shared" si="10"/>
        <v>7778</v>
      </c>
      <c r="N20" s="16">
        <f t="shared" si="11"/>
        <v>7841</v>
      </c>
      <c r="O20" s="1"/>
    </row>
    <row r="21" spans="1:15" ht="15.75" x14ac:dyDescent="0.25">
      <c r="A21" s="14">
        <v>32874</v>
      </c>
      <c r="B21" s="15">
        <f t="shared" si="12"/>
        <v>6895</v>
      </c>
      <c r="C21" s="16">
        <f t="shared" si="0"/>
        <v>6953</v>
      </c>
      <c r="D21" s="16">
        <f t="shared" si="1"/>
        <v>7010</v>
      </c>
      <c r="E21" s="16">
        <f t="shared" si="2"/>
        <v>7068</v>
      </c>
      <c r="F21" s="16">
        <f t="shared" si="3"/>
        <v>7126</v>
      </c>
      <c r="G21" s="16">
        <f t="shared" si="4"/>
        <v>7184</v>
      </c>
      <c r="H21" s="16">
        <f t="shared" si="5"/>
        <v>7243</v>
      </c>
      <c r="I21" s="16">
        <f t="shared" si="6"/>
        <v>7302</v>
      </c>
      <c r="J21" s="16">
        <f t="shared" si="7"/>
        <v>7362</v>
      </c>
      <c r="K21" s="16">
        <f t="shared" si="8"/>
        <v>7421</v>
      </c>
      <c r="L21" s="16">
        <f t="shared" si="9"/>
        <v>7482</v>
      </c>
      <c r="M21" s="16">
        <f t="shared" si="10"/>
        <v>7543</v>
      </c>
      <c r="N21" s="16">
        <f t="shared" si="11"/>
        <v>7604</v>
      </c>
      <c r="O21" s="1"/>
    </row>
    <row r="22" spans="1:15" ht="15.75" x14ac:dyDescent="0.25">
      <c r="A22" s="14">
        <v>33239</v>
      </c>
      <c r="B22" s="15">
        <f t="shared" si="12"/>
        <v>6101</v>
      </c>
      <c r="C22" s="16">
        <f t="shared" si="0"/>
        <v>6153</v>
      </c>
      <c r="D22" s="16">
        <f t="shared" si="1"/>
        <v>6205</v>
      </c>
      <c r="E22" s="16">
        <f t="shared" si="2"/>
        <v>6256</v>
      </c>
      <c r="F22" s="16">
        <f t="shared" si="3"/>
        <v>6309</v>
      </c>
      <c r="G22" s="16">
        <f t="shared" si="4"/>
        <v>6361</v>
      </c>
      <c r="H22" s="16">
        <f t="shared" si="5"/>
        <v>6414</v>
      </c>
      <c r="I22" s="16">
        <f t="shared" si="6"/>
        <v>6467</v>
      </c>
      <c r="J22" s="16">
        <f t="shared" si="7"/>
        <v>6521</v>
      </c>
      <c r="K22" s="16">
        <f t="shared" si="8"/>
        <v>6574</v>
      </c>
      <c r="L22" s="16">
        <f t="shared" si="9"/>
        <v>6629</v>
      </c>
      <c r="M22" s="16">
        <f t="shared" si="10"/>
        <v>6684</v>
      </c>
      <c r="N22" s="16">
        <f t="shared" si="11"/>
        <v>6738</v>
      </c>
      <c r="O22" s="2"/>
    </row>
    <row r="23" spans="1:15" ht="15.75" x14ac:dyDescent="0.25">
      <c r="A23" s="14">
        <v>33604</v>
      </c>
      <c r="B23" s="15">
        <f t="shared" si="12"/>
        <v>5391</v>
      </c>
      <c r="C23" s="16">
        <f t="shared" si="0"/>
        <v>5438</v>
      </c>
      <c r="D23" s="16">
        <f t="shared" si="1"/>
        <v>5484</v>
      </c>
      <c r="E23" s="16">
        <f t="shared" si="2"/>
        <v>5531</v>
      </c>
      <c r="F23" s="16">
        <f t="shared" si="3"/>
        <v>5578</v>
      </c>
      <c r="G23" s="16">
        <f t="shared" si="4"/>
        <v>5625</v>
      </c>
      <c r="H23" s="16">
        <f t="shared" si="5"/>
        <v>5672</v>
      </c>
      <c r="I23" s="16">
        <f t="shared" si="6"/>
        <v>5720</v>
      </c>
      <c r="J23" s="16">
        <f t="shared" si="7"/>
        <v>5768</v>
      </c>
      <c r="K23" s="16">
        <f t="shared" si="8"/>
        <v>5817</v>
      </c>
      <c r="L23" s="16">
        <f t="shared" si="9"/>
        <v>5866</v>
      </c>
      <c r="M23" s="16">
        <f t="shared" si="10"/>
        <v>5915</v>
      </c>
      <c r="N23" s="16">
        <f t="shared" si="11"/>
        <v>5964</v>
      </c>
      <c r="O23" s="1"/>
    </row>
    <row r="24" spans="1:15" ht="15.75" x14ac:dyDescent="0.25">
      <c r="A24" s="14">
        <v>33970</v>
      </c>
      <c r="B24" s="15">
        <f t="shared" si="12"/>
        <v>4766</v>
      </c>
      <c r="C24" s="16">
        <f t="shared" si="0"/>
        <v>4808</v>
      </c>
      <c r="D24" s="16">
        <f t="shared" si="1"/>
        <v>4850</v>
      </c>
      <c r="E24" s="16">
        <f t="shared" si="2"/>
        <v>4892</v>
      </c>
      <c r="F24" s="16">
        <f t="shared" si="3"/>
        <v>4934</v>
      </c>
      <c r="G24" s="16">
        <f t="shared" si="4"/>
        <v>4977</v>
      </c>
      <c r="H24" s="16">
        <f t="shared" si="5"/>
        <v>5020</v>
      </c>
      <c r="I24" s="16">
        <f t="shared" si="6"/>
        <v>5063</v>
      </c>
      <c r="J24" s="16">
        <f t="shared" si="7"/>
        <v>5106</v>
      </c>
      <c r="K24" s="16">
        <f t="shared" si="8"/>
        <v>5150</v>
      </c>
      <c r="L24" s="16">
        <f t="shared" si="9"/>
        <v>5194</v>
      </c>
      <c r="M24" s="16">
        <f t="shared" si="10"/>
        <v>5239</v>
      </c>
      <c r="N24" s="16">
        <f t="shared" si="11"/>
        <v>5283</v>
      </c>
      <c r="O24" s="1"/>
    </row>
    <row r="25" spans="1:15" ht="15.75" x14ac:dyDescent="0.25">
      <c r="A25" s="14">
        <v>34335</v>
      </c>
      <c r="B25" s="15">
        <f t="shared" si="12"/>
        <v>4205</v>
      </c>
      <c r="C25" s="16">
        <f t="shared" si="0"/>
        <v>4243</v>
      </c>
      <c r="D25" s="16">
        <f t="shared" si="1"/>
        <v>4281</v>
      </c>
      <c r="E25" s="16">
        <f t="shared" si="2"/>
        <v>4319</v>
      </c>
      <c r="F25" s="16">
        <f t="shared" si="3"/>
        <v>4357</v>
      </c>
      <c r="G25" s="16">
        <f t="shared" si="4"/>
        <v>4395</v>
      </c>
      <c r="H25" s="16">
        <f t="shared" si="5"/>
        <v>4434</v>
      </c>
      <c r="I25" s="16">
        <f t="shared" si="6"/>
        <v>4473</v>
      </c>
      <c r="J25" s="16">
        <f t="shared" si="7"/>
        <v>4512</v>
      </c>
      <c r="K25" s="16">
        <f t="shared" si="8"/>
        <v>4551</v>
      </c>
      <c r="L25" s="16">
        <f t="shared" si="9"/>
        <v>4591</v>
      </c>
      <c r="M25" s="16">
        <f t="shared" si="10"/>
        <v>4631</v>
      </c>
      <c r="N25" s="16">
        <f t="shared" si="11"/>
        <v>4671</v>
      </c>
      <c r="O25" s="2"/>
    </row>
    <row r="26" spans="1:15" ht="15.75" x14ac:dyDescent="0.25">
      <c r="A26" s="14">
        <v>34700</v>
      </c>
      <c r="B26" s="15">
        <f t="shared" si="12"/>
        <v>3711</v>
      </c>
      <c r="C26" s="16">
        <f t="shared" si="0"/>
        <v>3745</v>
      </c>
      <c r="D26" s="16">
        <f t="shared" si="1"/>
        <v>3779</v>
      </c>
      <c r="E26" s="16">
        <f t="shared" si="2"/>
        <v>3814</v>
      </c>
      <c r="F26" s="16">
        <f t="shared" si="3"/>
        <v>3848</v>
      </c>
      <c r="G26" s="16">
        <f t="shared" si="4"/>
        <v>3883</v>
      </c>
      <c r="H26" s="16">
        <f t="shared" si="5"/>
        <v>3918</v>
      </c>
      <c r="I26" s="16">
        <f t="shared" si="6"/>
        <v>3953</v>
      </c>
      <c r="J26" s="16">
        <f t="shared" si="7"/>
        <v>3989</v>
      </c>
      <c r="K26" s="16">
        <f t="shared" si="8"/>
        <v>4024</v>
      </c>
      <c r="L26" s="16">
        <f t="shared" si="9"/>
        <v>4060</v>
      </c>
      <c r="M26" s="16">
        <f t="shared" si="10"/>
        <v>4097</v>
      </c>
      <c r="N26" s="16">
        <f t="shared" si="11"/>
        <v>4133</v>
      </c>
      <c r="O26" s="1"/>
    </row>
    <row r="27" spans="1:15" ht="15.75" x14ac:dyDescent="0.25">
      <c r="A27" s="14">
        <v>35065</v>
      </c>
      <c r="B27" s="15">
        <f t="shared" si="12"/>
        <v>3271</v>
      </c>
      <c r="C27" s="16">
        <f t="shared" si="0"/>
        <v>3302</v>
      </c>
      <c r="D27" s="16">
        <f t="shared" si="1"/>
        <v>3333</v>
      </c>
      <c r="E27" s="16">
        <f t="shared" si="2"/>
        <v>3364</v>
      </c>
      <c r="F27" s="16">
        <f t="shared" si="3"/>
        <v>3396</v>
      </c>
      <c r="G27" s="16">
        <f t="shared" si="4"/>
        <v>3427</v>
      </c>
      <c r="H27" s="16">
        <f t="shared" si="5"/>
        <v>3458</v>
      </c>
      <c r="I27" s="16">
        <f t="shared" si="6"/>
        <v>3491</v>
      </c>
      <c r="J27" s="16">
        <f t="shared" si="7"/>
        <v>3523</v>
      </c>
      <c r="K27" s="16">
        <f t="shared" si="8"/>
        <v>3555</v>
      </c>
      <c r="L27" s="16">
        <f t="shared" si="9"/>
        <v>3588</v>
      </c>
      <c r="M27" s="16">
        <f t="shared" si="10"/>
        <v>3620</v>
      </c>
      <c r="N27" s="16">
        <f t="shared" si="11"/>
        <v>3653</v>
      </c>
      <c r="O27" s="1"/>
    </row>
    <row r="28" spans="1:15" ht="15.75" x14ac:dyDescent="0.25">
      <c r="A28" s="14">
        <v>35431</v>
      </c>
      <c r="B28" s="15">
        <f t="shared" si="12"/>
        <v>2875</v>
      </c>
      <c r="C28" s="16">
        <f t="shared" si="0"/>
        <v>2903</v>
      </c>
      <c r="D28" s="16">
        <f t="shared" si="1"/>
        <v>2931</v>
      </c>
      <c r="E28" s="16">
        <f t="shared" si="2"/>
        <v>2959</v>
      </c>
      <c r="F28" s="16">
        <f t="shared" si="3"/>
        <v>2988</v>
      </c>
      <c r="G28" s="16">
        <f t="shared" si="4"/>
        <v>3016</v>
      </c>
      <c r="H28" s="16">
        <f t="shared" si="5"/>
        <v>3045</v>
      </c>
      <c r="I28" s="16">
        <f t="shared" si="6"/>
        <v>3074</v>
      </c>
      <c r="J28" s="16">
        <f t="shared" si="7"/>
        <v>3103</v>
      </c>
      <c r="K28" s="16">
        <f t="shared" si="8"/>
        <v>3132</v>
      </c>
      <c r="L28" s="16">
        <f t="shared" si="9"/>
        <v>3162</v>
      </c>
      <c r="M28" s="16">
        <f t="shared" si="10"/>
        <v>3192</v>
      </c>
      <c r="N28" s="16">
        <f t="shared" si="11"/>
        <v>3222</v>
      </c>
      <c r="O28" s="2"/>
    </row>
    <row r="29" spans="1:15" ht="15.75" x14ac:dyDescent="0.25">
      <c r="A29" s="14">
        <v>35796</v>
      </c>
      <c r="B29" s="15">
        <f t="shared" si="12"/>
        <v>2529</v>
      </c>
      <c r="C29" s="16">
        <f t="shared" si="0"/>
        <v>2555</v>
      </c>
      <c r="D29" s="16">
        <f t="shared" si="1"/>
        <v>2580</v>
      </c>
      <c r="E29" s="16">
        <f t="shared" si="2"/>
        <v>2606</v>
      </c>
      <c r="F29" s="16">
        <f t="shared" si="3"/>
        <v>2632</v>
      </c>
      <c r="G29" s="16">
        <f t="shared" si="4"/>
        <v>2658</v>
      </c>
      <c r="H29" s="16">
        <f t="shared" si="5"/>
        <v>2684</v>
      </c>
      <c r="I29" s="16">
        <f t="shared" si="6"/>
        <v>2710</v>
      </c>
      <c r="J29" s="16">
        <f t="shared" si="7"/>
        <v>2737</v>
      </c>
      <c r="K29" s="16">
        <f t="shared" si="8"/>
        <v>2763</v>
      </c>
      <c r="L29" s="16">
        <f t="shared" si="9"/>
        <v>2790</v>
      </c>
      <c r="M29" s="16">
        <f t="shared" si="10"/>
        <v>2817</v>
      </c>
      <c r="N29" s="16">
        <f t="shared" si="11"/>
        <v>2844</v>
      </c>
      <c r="O29" s="1"/>
    </row>
    <row r="30" spans="1:15" ht="15.75" x14ac:dyDescent="0.25">
      <c r="A30" s="14">
        <v>36161</v>
      </c>
      <c r="B30" s="15">
        <f t="shared" si="12"/>
        <v>2218</v>
      </c>
      <c r="C30" s="16">
        <f t="shared" si="0"/>
        <v>2241</v>
      </c>
      <c r="D30" s="16">
        <f t="shared" si="1"/>
        <v>2265</v>
      </c>
      <c r="E30" s="16">
        <f t="shared" si="2"/>
        <v>2288</v>
      </c>
      <c r="F30" s="16">
        <f t="shared" si="3"/>
        <v>2312</v>
      </c>
      <c r="G30" s="16">
        <f t="shared" si="4"/>
        <v>2335</v>
      </c>
      <c r="H30" s="16">
        <f t="shared" si="5"/>
        <v>2359</v>
      </c>
      <c r="I30" s="16">
        <f t="shared" si="6"/>
        <v>2383</v>
      </c>
      <c r="J30" s="16">
        <f t="shared" si="7"/>
        <v>2407</v>
      </c>
      <c r="K30" s="16">
        <f t="shared" si="8"/>
        <v>2431</v>
      </c>
      <c r="L30" s="16">
        <f t="shared" si="9"/>
        <v>2456</v>
      </c>
      <c r="M30" s="16">
        <f t="shared" si="10"/>
        <v>2481</v>
      </c>
      <c r="N30" s="16">
        <f t="shared" si="11"/>
        <v>2505</v>
      </c>
      <c r="O30" s="1"/>
    </row>
    <row r="31" spans="1:15" ht="15.75" x14ac:dyDescent="0.25">
      <c r="A31" s="14">
        <v>36526</v>
      </c>
      <c r="B31" s="15">
        <f t="shared" si="12"/>
        <v>1948</v>
      </c>
      <c r="C31" s="16">
        <f t="shared" si="0"/>
        <v>1969</v>
      </c>
      <c r="D31" s="16">
        <f t="shared" si="1"/>
        <v>1991</v>
      </c>
      <c r="E31" s="16">
        <f t="shared" si="2"/>
        <v>2012</v>
      </c>
      <c r="F31" s="16">
        <f t="shared" si="3"/>
        <v>2034</v>
      </c>
      <c r="G31" s="16">
        <f t="shared" si="4"/>
        <v>2055</v>
      </c>
      <c r="H31" s="16">
        <f t="shared" si="5"/>
        <v>2077</v>
      </c>
      <c r="I31" s="16">
        <f t="shared" si="6"/>
        <v>2099</v>
      </c>
      <c r="J31" s="16">
        <f t="shared" si="7"/>
        <v>2121</v>
      </c>
      <c r="K31" s="16">
        <f t="shared" si="8"/>
        <v>2143</v>
      </c>
      <c r="L31" s="16">
        <f t="shared" si="9"/>
        <v>2166</v>
      </c>
      <c r="M31" s="16">
        <f t="shared" si="10"/>
        <v>2188</v>
      </c>
      <c r="N31" s="16">
        <f t="shared" si="11"/>
        <v>2211</v>
      </c>
      <c r="O31" s="1"/>
    </row>
    <row r="32" spans="1:15" ht="15.75" x14ac:dyDescent="0.25">
      <c r="A32" s="14">
        <v>36892</v>
      </c>
      <c r="B32" s="15">
        <f t="shared" si="12"/>
        <v>1701</v>
      </c>
      <c r="C32" s="16">
        <f t="shared" si="0"/>
        <v>1720</v>
      </c>
      <c r="D32" s="16">
        <f t="shared" si="1"/>
        <v>1740</v>
      </c>
      <c r="E32" s="16">
        <f t="shared" si="2"/>
        <v>1760</v>
      </c>
      <c r="F32" s="16">
        <f t="shared" si="3"/>
        <v>1779</v>
      </c>
      <c r="G32" s="16">
        <f t="shared" si="4"/>
        <v>1799</v>
      </c>
      <c r="H32" s="16">
        <f t="shared" si="5"/>
        <v>1819</v>
      </c>
      <c r="I32" s="16">
        <f t="shared" si="6"/>
        <v>1839</v>
      </c>
      <c r="J32" s="16">
        <f t="shared" si="7"/>
        <v>1859</v>
      </c>
      <c r="K32" s="16">
        <f t="shared" si="8"/>
        <v>1880</v>
      </c>
      <c r="L32" s="16">
        <f t="shared" si="9"/>
        <v>1900</v>
      </c>
      <c r="M32" s="16">
        <f t="shared" si="10"/>
        <v>1921</v>
      </c>
      <c r="N32" s="16">
        <f t="shared" si="11"/>
        <v>1942</v>
      </c>
      <c r="O32" s="2"/>
    </row>
    <row r="33" spans="1:15" ht="15.75" x14ac:dyDescent="0.25">
      <c r="A33" s="14">
        <v>37257</v>
      </c>
      <c r="B33" s="15">
        <f t="shared" si="12"/>
        <v>1485</v>
      </c>
      <c r="C33" s="16">
        <f t="shared" si="0"/>
        <v>1503</v>
      </c>
      <c r="D33" s="16">
        <f t="shared" si="1"/>
        <v>1521</v>
      </c>
      <c r="E33" s="16">
        <f t="shared" si="2"/>
        <v>1539</v>
      </c>
      <c r="F33" s="16">
        <f t="shared" si="3"/>
        <v>1557</v>
      </c>
      <c r="G33" s="16">
        <f t="shared" si="4"/>
        <v>1575</v>
      </c>
      <c r="H33" s="16">
        <f t="shared" si="5"/>
        <v>1593</v>
      </c>
      <c r="I33" s="16">
        <f t="shared" si="6"/>
        <v>1612</v>
      </c>
      <c r="J33" s="16">
        <f t="shared" si="7"/>
        <v>1631</v>
      </c>
      <c r="K33" s="16">
        <f t="shared" si="8"/>
        <v>1649</v>
      </c>
      <c r="L33" s="16">
        <f t="shared" si="9"/>
        <v>1668</v>
      </c>
      <c r="M33" s="16">
        <f t="shared" si="10"/>
        <v>1687</v>
      </c>
      <c r="N33" s="16">
        <f t="shared" si="11"/>
        <v>1706</v>
      </c>
      <c r="O33" s="2"/>
    </row>
    <row r="34" spans="1:15" ht="15.75" x14ac:dyDescent="0.25">
      <c r="A34" s="14">
        <v>37622</v>
      </c>
      <c r="B34" s="15">
        <f t="shared" si="12"/>
        <v>1287</v>
      </c>
      <c r="C34" s="16">
        <f t="shared" si="0"/>
        <v>1303</v>
      </c>
      <c r="D34" s="16">
        <f t="shared" si="1"/>
        <v>1320</v>
      </c>
      <c r="E34" s="16">
        <f t="shared" si="2"/>
        <v>1336</v>
      </c>
      <c r="F34" s="16">
        <f t="shared" si="3"/>
        <v>1353</v>
      </c>
      <c r="G34" s="16">
        <f t="shared" si="4"/>
        <v>1370</v>
      </c>
      <c r="H34" s="16">
        <f t="shared" si="5"/>
        <v>1387</v>
      </c>
      <c r="I34" s="16">
        <f t="shared" si="6"/>
        <v>1404</v>
      </c>
      <c r="J34" s="16">
        <f t="shared" si="7"/>
        <v>1421</v>
      </c>
      <c r="K34" s="16">
        <f t="shared" si="8"/>
        <v>1438</v>
      </c>
      <c r="L34" s="16">
        <f t="shared" si="9"/>
        <v>1455</v>
      </c>
      <c r="M34" s="16">
        <f t="shared" si="10"/>
        <v>1473</v>
      </c>
      <c r="N34" s="16">
        <f t="shared" si="11"/>
        <v>1490</v>
      </c>
      <c r="O34" s="2"/>
    </row>
    <row r="35" spans="1:15" ht="15.75" x14ac:dyDescent="0.25">
      <c r="A35" s="14">
        <v>37987</v>
      </c>
      <c r="B35" s="15">
        <f t="shared" si="12"/>
        <v>1106</v>
      </c>
      <c r="C35" s="16">
        <f t="shared" si="0"/>
        <v>1121</v>
      </c>
      <c r="D35" s="16">
        <f t="shared" si="1"/>
        <v>1136</v>
      </c>
      <c r="E35" s="16">
        <f t="shared" si="2"/>
        <v>1151</v>
      </c>
      <c r="F35" s="16">
        <f t="shared" si="3"/>
        <v>1167</v>
      </c>
      <c r="G35" s="16">
        <f t="shared" si="4"/>
        <v>1182</v>
      </c>
      <c r="H35" s="16">
        <f t="shared" si="5"/>
        <v>1198</v>
      </c>
      <c r="I35" s="16">
        <f t="shared" si="6"/>
        <v>1213</v>
      </c>
      <c r="J35" s="16">
        <f t="shared" si="7"/>
        <v>1229</v>
      </c>
      <c r="K35" s="16">
        <f t="shared" si="8"/>
        <v>1245</v>
      </c>
      <c r="L35" s="16">
        <f t="shared" si="9"/>
        <v>1261</v>
      </c>
      <c r="M35" s="16">
        <f t="shared" si="10"/>
        <v>1277</v>
      </c>
      <c r="N35" s="16">
        <f t="shared" si="11"/>
        <v>1293</v>
      </c>
      <c r="O35" s="1"/>
    </row>
    <row r="36" spans="1:15" ht="15.75" x14ac:dyDescent="0.25">
      <c r="A36" s="14">
        <v>38353</v>
      </c>
      <c r="B36" s="15">
        <f t="shared" si="12"/>
        <v>942</v>
      </c>
      <c r="C36" s="16">
        <f t="shared" si="0"/>
        <v>956</v>
      </c>
      <c r="D36" s="16">
        <f t="shared" si="1"/>
        <v>970</v>
      </c>
      <c r="E36" s="16">
        <f t="shared" si="2"/>
        <v>984</v>
      </c>
      <c r="F36" s="16">
        <f t="shared" si="3"/>
        <v>998</v>
      </c>
      <c r="G36" s="16">
        <f t="shared" si="4"/>
        <v>1012</v>
      </c>
      <c r="H36" s="16">
        <f t="shared" si="5"/>
        <v>1026</v>
      </c>
      <c r="I36" s="16">
        <f t="shared" si="6"/>
        <v>1041</v>
      </c>
      <c r="J36" s="16">
        <f t="shared" si="7"/>
        <v>1055</v>
      </c>
      <c r="K36" s="16">
        <f t="shared" si="8"/>
        <v>1070</v>
      </c>
      <c r="L36" s="16">
        <f t="shared" si="9"/>
        <v>1085</v>
      </c>
      <c r="M36" s="16">
        <f t="shared" si="10"/>
        <v>1099</v>
      </c>
      <c r="N36" s="16">
        <f t="shared" si="11"/>
        <v>1114</v>
      </c>
      <c r="O36" s="1"/>
    </row>
    <row r="37" spans="1:15" ht="15.75" x14ac:dyDescent="0.25">
      <c r="A37" s="14">
        <v>38718</v>
      </c>
      <c r="B37" s="15">
        <f t="shared" si="12"/>
        <v>787</v>
      </c>
      <c r="C37" s="16">
        <f t="shared" si="0"/>
        <v>800</v>
      </c>
      <c r="D37" s="16">
        <f t="shared" si="1"/>
        <v>813</v>
      </c>
      <c r="E37" s="16">
        <f t="shared" si="2"/>
        <v>825</v>
      </c>
      <c r="F37" s="16">
        <f t="shared" si="3"/>
        <v>838</v>
      </c>
      <c r="G37" s="16">
        <f t="shared" si="4"/>
        <v>851</v>
      </c>
      <c r="H37" s="16">
        <f t="shared" si="5"/>
        <v>865</v>
      </c>
      <c r="I37" s="16">
        <f t="shared" si="6"/>
        <v>878</v>
      </c>
      <c r="J37" s="16">
        <f t="shared" si="7"/>
        <v>891</v>
      </c>
      <c r="K37" s="16">
        <f t="shared" si="8"/>
        <v>905</v>
      </c>
      <c r="L37" s="16">
        <f t="shared" si="9"/>
        <v>918</v>
      </c>
      <c r="M37" s="16">
        <f t="shared" si="10"/>
        <v>932</v>
      </c>
      <c r="N37" s="16">
        <f t="shared" si="11"/>
        <v>945</v>
      </c>
      <c r="O37" s="1"/>
    </row>
    <row r="38" spans="1:15" ht="15.75" x14ac:dyDescent="0.25">
      <c r="A38" s="14">
        <v>39083</v>
      </c>
      <c r="B38" s="15">
        <f t="shared" si="12"/>
        <v>647</v>
      </c>
      <c r="C38" s="16">
        <f t="shared" si="0"/>
        <v>659</v>
      </c>
      <c r="D38" s="16">
        <f t="shared" si="1"/>
        <v>671</v>
      </c>
      <c r="E38" s="16">
        <f t="shared" si="2"/>
        <v>682</v>
      </c>
      <c r="F38" s="16">
        <f t="shared" si="3"/>
        <v>694</v>
      </c>
      <c r="G38" s="16">
        <f t="shared" si="4"/>
        <v>706</v>
      </c>
      <c r="H38" s="16">
        <f t="shared" si="5"/>
        <v>718</v>
      </c>
      <c r="I38" s="16">
        <f t="shared" si="6"/>
        <v>731</v>
      </c>
      <c r="J38" s="16">
        <f t="shared" si="7"/>
        <v>743</v>
      </c>
      <c r="K38" s="16">
        <f t="shared" si="8"/>
        <v>755</v>
      </c>
      <c r="L38" s="16">
        <f t="shared" si="9"/>
        <v>768</v>
      </c>
      <c r="M38" s="16">
        <f t="shared" si="10"/>
        <v>780</v>
      </c>
      <c r="N38" s="16">
        <f t="shared" si="11"/>
        <v>793</v>
      </c>
      <c r="O38" s="1"/>
    </row>
    <row r="39" spans="1:15" ht="15.75" x14ac:dyDescent="0.25">
      <c r="A39" s="14">
        <v>39448</v>
      </c>
      <c r="B39" s="15">
        <f t="shared" si="12"/>
        <v>517</v>
      </c>
      <c r="C39" s="16">
        <f t="shared" si="0"/>
        <v>528</v>
      </c>
      <c r="D39" s="16">
        <f t="shared" si="1"/>
        <v>539</v>
      </c>
      <c r="E39" s="16">
        <f t="shared" si="2"/>
        <v>550</v>
      </c>
      <c r="F39" s="16">
        <f t="shared" si="3"/>
        <v>561</v>
      </c>
      <c r="G39" s="16">
        <f t="shared" si="4"/>
        <v>572</v>
      </c>
      <c r="H39" s="16">
        <f t="shared" si="5"/>
        <v>583</v>
      </c>
      <c r="I39" s="16">
        <f t="shared" si="6"/>
        <v>594</v>
      </c>
      <c r="J39" s="16">
        <f t="shared" si="7"/>
        <v>605</v>
      </c>
      <c r="K39" s="16">
        <f t="shared" si="8"/>
        <v>616</v>
      </c>
      <c r="L39" s="16">
        <f t="shared" si="9"/>
        <v>628</v>
      </c>
      <c r="M39" s="16">
        <f t="shared" si="10"/>
        <v>639</v>
      </c>
      <c r="N39" s="16">
        <f t="shared" si="11"/>
        <v>651</v>
      </c>
      <c r="O39" s="1"/>
    </row>
    <row r="40" spans="1:15" ht="15.75" x14ac:dyDescent="0.25">
      <c r="A40" s="14">
        <v>39814</v>
      </c>
      <c r="B40" s="15">
        <f t="shared" si="12"/>
        <v>396</v>
      </c>
      <c r="C40" s="16">
        <f t="shared" si="0"/>
        <v>406</v>
      </c>
      <c r="D40" s="16">
        <f t="shared" si="1"/>
        <v>416</v>
      </c>
      <c r="E40" s="16">
        <f t="shared" si="2"/>
        <v>426</v>
      </c>
      <c r="F40" s="16">
        <f t="shared" si="3"/>
        <v>436</v>
      </c>
      <c r="G40" s="16">
        <f t="shared" si="4"/>
        <v>446</v>
      </c>
      <c r="H40" s="16">
        <f t="shared" si="5"/>
        <v>456</v>
      </c>
      <c r="I40" s="16">
        <f t="shared" si="6"/>
        <v>467</v>
      </c>
      <c r="J40" s="16">
        <f t="shared" si="7"/>
        <v>477</v>
      </c>
      <c r="K40" s="16">
        <f t="shared" si="8"/>
        <v>487</v>
      </c>
      <c r="L40" s="16">
        <f t="shared" si="9"/>
        <v>498</v>
      </c>
      <c r="M40" s="16">
        <f t="shared" si="10"/>
        <v>508</v>
      </c>
      <c r="N40" s="16">
        <f t="shared" si="11"/>
        <v>519</v>
      </c>
      <c r="O40" s="2"/>
    </row>
    <row r="41" spans="1:15" ht="15.75" x14ac:dyDescent="0.25">
      <c r="A41" s="14">
        <v>40179</v>
      </c>
      <c r="B41" s="15">
        <f t="shared" si="12"/>
        <v>285</v>
      </c>
      <c r="C41" s="16">
        <f t="shared" si="0"/>
        <v>294</v>
      </c>
      <c r="D41" s="16">
        <f t="shared" si="1"/>
        <v>303</v>
      </c>
      <c r="E41" s="16">
        <f t="shared" si="2"/>
        <v>312</v>
      </c>
      <c r="F41" s="16">
        <f t="shared" si="3"/>
        <v>322</v>
      </c>
      <c r="G41" s="16">
        <f t="shared" si="4"/>
        <v>331</v>
      </c>
      <c r="H41" s="16">
        <f t="shared" si="5"/>
        <v>340</v>
      </c>
      <c r="I41" s="16">
        <f t="shared" si="6"/>
        <v>350</v>
      </c>
      <c r="J41" s="16">
        <f t="shared" si="7"/>
        <v>359</v>
      </c>
      <c r="K41" s="16">
        <f t="shared" si="8"/>
        <v>369</v>
      </c>
      <c r="L41" s="16">
        <f t="shared" si="9"/>
        <v>379</v>
      </c>
      <c r="M41" s="16">
        <f t="shared" si="10"/>
        <v>388</v>
      </c>
      <c r="N41" s="16">
        <f t="shared" si="11"/>
        <v>398</v>
      </c>
      <c r="O41" s="1"/>
    </row>
    <row r="42" spans="1:15" ht="15.75" x14ac:dyDescent="0.25">
      <c r="A42" s="14">
        <v>40544</v>
      </c>
      <c r="B42" s="15">
        <f t="shared" si="12"/>
        <v>182</v>
      </c>
      <c r="C42" s="16">
        <f t="shared" si="0"/>
        <v>190</v>
      </c>
      <c r="D42" s="16">
        <f t="shared" si="1"/>
        <v>199</v>
      </c>
      <c r="E42" s="16">
        <f t="shared" si="2"/>
        <v>207</v>
      </c>
      <c r="F42" s="16">
        <f t="shared" si="3"/>
        <v>216</v>
      </c>
      <c r="G42" s="16">
        <f t="shared" si="4"/>
        <v>224</v>
      </c>
      <c r="H42" s="16">
        <f t="shared" si="5"/>
        <v>233</v>
      </c>
      <c r="I42" s="16">
        <f t="shared" si="6"/>
        <v>242</v>
      </c>
      <c r="J42" s="16">
        <f t="shared" si="7"/>
        <v>250</v>
      </c>
      <c r="K42" s="16">
        <f t="shared" si="8"/>
        <v>259</v>
      </c>
      <c r="L42" s="16">
        <f t="shared" si="9"/>
        <v>268</v>
      </c>
      <c r="M42" s="16">
        <f t="shared" si="10"/>
        <v>277</v>
      </c>
      <c r="N42" s="16">
        <f t="shared" si="11"/>
        <v>286</v>
      </c>
      <c r="O42" s="1"/>
    </row>
    <row r="43" spans="1:15" ht="15.75" x14ac:dyDescent="0.25">
      <c r="A43" s="14">
        <v>40909</v>
      </c>
      <c r="B43" s="15">
        <f t="shared" si="12"/>
        <v>87</v>
      </c>
      <c r="C43" s="16">
        <f t="shared" si="0"/>
        <v>95</v>
      </c>
      <c r="D43" s="16">
        <f t="shared" si="1"/>
        <v>102</v>
      </c>
      <c r="E43" s="16">
        <f t="shared" si="2"/>
        <v>110</v>
      </c>
      <c r="F43" s="16">
        <f t="shared" si="3"/>
        <v>118</v>
      </c>
      <c r="G43" s="16">
        <f t="shared" si="4"/>
        <v>126</v>
      </c>
      <c r="H43" s="16">
        <f t="shared" si="5"/>
        <v>134</v>
      </c>
      <c r="I43" s="16">
        <f t="shared" si="6"/>
        <v>142</v>
      </c>
      <c r="J43" s="16">
        <f t="shared" si="7"/>
        <v>150</v>
      </c>
      <c r="K43" s="16">
        <f t="shared" si="8"/>
        <v>158</v>
      </c>
      <c r="L43" s="16">
        <f t="shared" si="9"/>
        <v>166</v>
      </c>
      <c r="M43" s="16">
        <f t="shared" si="10"/>
        <v>174</v>
      </c>
      <c r="N43" s="16">
        <f t="shared" si="11"/>
        <v>182</v>
      </c>
      <c r="O43" s="1"/>
    </row>
    <row r="44" spans="1:15" ht="15.75" x14ac:dyDescent="0.25">
      <c r="A44" s="14">
        <v>41275</v>
      </c>
      <c r="B44" s="15">
        <f t="shared" si="12"/>
        <v>0</v>
      </c>
      <c r="C44" s="16">
        <f t="shared" si="0"/>
        <v>7</v>
      </c>
      <c r="D44" s="16">
        <f t="shared" si="1"/>
        <v>14</v>
      </c>
      <c r="E44" s="16">
        <f t="shared" si="2"/>
        <v>21</v>
      </c>
      <c r="F44" s="16">
        <f t="shared" si="3"/>
        <v>28</v>
      </c>
      <c r="G44" s="16">
        <f t="shared" si="4"/>
        <v>36</v>
      </c>
      <c r="H44" s="16">
        <f t="shared" si="5"/>
        <v>43</v>
      </c>
      <c r="I44" s="16">
        <f t="shared" si="6"/>
        <v>50</v>
      </c>
      <c r="J44" s="16">
        <f t="shared" si="7"/>
        <v>57</v>
      </c>
      <c r="K44" s="16">
        <f t="shared" si="8"/>
        <v>65</v>
      </c>
      <c r="L44" s="16">
        <f t="shared" si="9"/>
        <v>72</v>
      </c>
      <c r="M44" s="16">
        <f t="shared" si="10"/>
        <v>80</v>
      </c>
      <c r="N44" s="16">
        <f t="shared" si="11"/>
        <v>87</v>
      </c>
      <c r="O44" s="1"/>
    </row>
    <row r="45" spans="1:15" s="102" customFormat="1" ht="15.75" hidden="1" x14ac:dyDescent="0.25">
      <c r="A45" s="218"/>
      <c r="B45" s="219"/>
      <c r="C45" s="220"/>
      <c r="D45" s="220"/>
      <c r="E45" s="220"/>
      <c r="F45" s="220"/>
      <c r="G45" s="220"/>
      <c r="H45" s="220"/>
      <c r="I45" s="220"/>
      <c r="J45" s="220"/>
      <c r="K45" s="220"/>
      <c r="L45" s="220"/>
      <c r="M45" s="220"/>
      <c r="N45" s="220"/>
      <c r="O45" s="96"/>
    </row>
    <row r="46" spans="1:15" s="35" customFormat="1" ht="15.75" hidden="1" x14ac:dyDescent="0.25">
      <c r="A46" s="50"/>
      <c r="B46" s="51"/>
      <c r="C46" s="52"/>
      <c r="D46" s="52"/>
      <c r="E46" s="52"/>
      <c r="F46" s="52"/>
      <c r="G46" s="52"/>
      <c r="H46" s="52"/>
      <c r="I46" s="52"/>
      <c r="J46" s="52"/>
      <c r="K46" s="52"/>
      <c r="L46" s="52"/>
      <c r="M46" s="52"/>
      <c r="N46" s="52"/>
      <c r="O46" s="36"/>
    </row>
    <row r="47" spans="1:15" s="35" customFormat="1" ht="15.75" hidden="1" x14ac:dyDescent="0.25">
      <c r="A47" s="50"/>
      <c r="B47" s="51"/>
      <c r="C47" s="52"/>
      <c r="D47" s="52"/>
      <c r="E47" s="52"/>
      <c r="F47" s="52"/>
      <c r="G47" s="52"/>
      <c r="H47" s="52"/>
      <c r="I47" s="52"/>
      <c r="J47" s="52"/>
      <c r="K47" s="52"/>
      <c r="L47" s="52"/>
      <c r="M47" s="52"/>
      <c r="N47" s="52"/>
      <c r="O47" s="36"/>
    </row>
    <row r="48" spans="1:15" s="35" customFormat="1" ht="15.75" hidden="1" x14ac:dyDescent="0.25">
      <c r="A48" s="50"/>
      <c r="B48" s="51"/>
      <c r="C48" s="52"/>
      <c r="D48" s="52"/>
      <c r="E48" s="52"/>
      <c r="F48" s="52"/>
      <c r="G48" s="52"/>
      <c r="H48" s="52"/>
      <c r="I48" s="52"/>
      <c r="J48" s="52"/>
      <c r="K48" s="52"/>
      <c r="L48" s="52"/>
      <c r="M48" s="52"/>
      <c r="N48" s="52"/>
      <c r="O48" s="36"/>
    </row>
    <row r="49" spans="1:15" s="35" customFormat="1" ht="15.75" hidden="1" x14ac:dyDescent="0.25">
      <c r="A49" s="50"/>
      <c r="B49" s="51"/>
      <c r="C49" s="52"/>
      <c r="D49" s="52"/>
      <c r="E49" s="52"/>
      <c r="F49" s="52"/>
      <c r="G49" s="52"/>
      <c r="H49" s="52"/>
      <c r="I49" s="52"/>
      <c r="J49" s="52"/>
      <c r="K49" s="52"/>
      <c r="L49" s="52"/>
      <c r="M49" s="52"/>
      <c r="N49" s="52"/>
      <c r="O49" s="36"/>
    </row>
    <row r="50" spans="1:15" s="35" customFormat="1" ht="15.75" hidden="1" x14ac:dyDescent="0.25">
      <c r="A50" s="50"/>
      <c r="B50" s="51"/>
      <c r="C50" s="52"/>
      <c r="D50" s="52"/>
      <c r="E50" s="52"/>
      <c r="F50" s="52"/>
      <c r="G50" s="52"/>
      <c r="H50" s="52"/>
      <c r="I50" s="52"/>
      <c r="J50" s="52"/>
      <c r="K50" s="52"/>
      <c r="L50" s="52"/>
      <c r="M50" s="52"/>
      <c r="N50" s="52"/>
      <c r="O50" s="36"/>
    </row>
    <row r="51" spans="1:15" s="35" customFormat="1" ht="15.75" hidden="1" x14ac:dyDescent="0.25">
      <c r="A51" s="50"/>
      <c r="B51" s="51"/>
      <c r="C51" s="52"/>
      <c r="D51" s="52"/>
      <c r="E51" s="52"/>
      <c r="F51" s="52"/>
      <c r="G51" s="52"/>
      <c r="H51" s="52"/>
      <c r="I51" s="52"/>
      <c r="J51" s="52"/>
      <c r="K51" s="52"/>
      <c r="L51" s="52"/>
      <c r="M51" s="52"/>
      <c r="N51" s="52"/>
    </row>
    <row r="52" spans="1:15" s="35" customFormat="1" hidden="1" x14ac:dyDescent="0.2"/>
    <row r="53" spans="1:15" s="35" customFormat="1" hidden="1" x14ac:dyDescent="0.2"/>
    <row r="54" spans="1:15" s="35" customFormat="1" hidden="1" x14ac:dyDescent="0.2"/>
    <row r="55" spans="1:15" s="35" customFormat="1" hidden="1" x14ac:dyDescent="0.2"/>
    <row r="56" spans="1:15" s="35" customFormat="1" hidden="1" x14ac:dyDescent="0.2"/>
    <row r="57" spans="1:15" s="35" customFormat="1" hidden="1" x14ac:dyDescent="0.2"/>
    <row r="58" spans="1:15" s="35" customFormat="1" hidden="1" x14ac:dyDescent="0.2"/>
    <row r="59" spans="1:15" s="35" customFormat="1" hidden="1" x14ac:dyDescent="0.2"/>
    <row r="60" spans="1:15" s="35" customFormat="1" hidden="1" x14ac:dyDescent="0.2"/>
    <row r="61" spans="1:15" s="35" customFormat="1" hidden="1" x14ac:dyDescent="0.2"/>
    <row r="62" spans="1:15" s="35" customFormat="1" hidden="1" x14ac:dyDescent="0.2"/>
    <row r="63" spans="1:15" s="35" customFormat="1" hidden="1" x14ac:dyDescent="0.2"/>
    <row r="64" spans="1:15" s="35" customFormat="1" hidden="1" x14ac:dyDescent="0.2">
      <c r="L64" s="35">
        <f>IF(D5=U109,2,3)</f>
        <v>3</v>
      </c>
      <c r="M64" s="35">
        <v>201315</v>
      </c>
      <c r="N64" s="35">
        <v>201310</v>
      </c>
    </row>
    <row r="65" spans="2:31" s="35" customFormat="1" ht="15" hidden="1" x14ac:dyDescent="0.2">
      <c r="R65" s="45" t="s">
        <v>0</v>
      </c>
      <c r="S65" s="45" t="s">
        <v>1</v>
      </c>
      <c r="T65" s="45" t="s">
        <v>2</v>
      </c>
      <c r="U65" s="45" t="s">
        <v>3</v>
      </c>
      <c r="V65" s="45" t="s">
        <v>4</v>
      </c>
      <c r="W65" s="45" t="s">
        <v>5</v>
      </c>
      <c r="X65" s="45" t="s">
        <v>6</v>
      </c>
      <c r="Y65" s="45" t="s">
        <v>7</v>
      </c>
      <c r="Z65" s="45" t="s">
        <v>8</v>
      </c>
      <c r="AA65" s="45" t="s">
        <v>9</v>
      </c>
      <c r="AB65" s="45" t="s">
        <v>10</v>
      </c>
      <c r="AC65" s="45" t="s">
        <v>11</v>
      </c>
      <c r="AD65" s="45" t="s">
        <v>12</v>
      </c>
      <c r="AE65" s="45" t="s">
        <v>13</v>
      </c>
    </row>
    <row r="66" spans="2:31" s="35" customFormat="1" ht="15" hidden="1" x14ac:dyDescent="0.2">
      <c r="L66" s="34">
        <v>29992</v>
      </c>
      <c r="M66" s="35">
        <f>ROUND('2012'!AE129,0)</f>
        <v>19695</v>
      </c>
      <c r="N66" s="35">
        <f>ROUND('2012'!AE179,0)</f>
        <v>16259</v>
      </c>
      <c r="O66" s="217">
        <v>16258</v>
      </c>
      <c r="R66" s="46">
        <v>29992</v>
      </c>
      <c r="S66" s="41">
        <f t="shared" ref="S66:S97" si="13">VLOOKUP(R66,$L$66:$N$104,$L$64,0)</f>
        <v>16259</v>
      </c>
      <c r="T66" s="101">
        <f t="shared" ref="T66:T97" si="14">IF(AND($F$6="YES",HLOOKUP($C$11,$C$11:$N$12,2,0)&gt;=$T$106),$S66+$D$5*0.7*1+$S66*$J$6*1/1200,$S66+$D$5*0.7*1+$S66*$J$5*1/1200)</f>
        <v>16385.232666666667</v>
      </c>
      <c r="U66" s="101">
        <f t="shared" ref="U66:U97" si="15">IF(AND($F$6="YES",HLOOKUP($D$11,$C$11:$N$12,2,0)&gt;=$T$106),$S66+$D$5*0.7*2+($S66)*$J$6*2/1200+$D$5*0.7*$J$6/1200,$S66+$D$5*0.7*2+($S66)*$J$5*2/1200+$D$5*0.7*$J$5/1200)</f>
        <v>16511.516666666666</v>
      </c>
      <c r="V66" s="101">
        <f>IF(AND($F$6="YES",HLOOKUP($E$11,$C$11:$N$12,2,0)=$T$106),$S66+$D$5*0.7*3+($S66)*$J$5*2/1200+($S66)*$J$6*1/1200+$D$5*0.7*2*$J$6/1200+$D$5*0.7*$J$5/1200,IF(AND($F$6="YES",HLOOKUP($E$11,$C$11:$N$12,2,0)&gt;$T$106),$S66+$D$5*0.7*3+($S66)*$J$6*3/1200+$D$5*0.7*2*$J$6/1200+$D$5*0.7*1*$J$5/1200,$S66+$D$5*0.7*3+($S66)*$J$5*3/1200+$D$5*0.7*2*$J$5/1200+$D$5*0.7*1*$J$5/1200))</f>
        <v>16637.851999999999</v>
      </c>
      <c r="W66" s="101">
        <f>IF(AND($F$6="YES",HLOOKUP($F$11,$C$11:$N$12,2,0)&gt;=$T$106),$V66+$D$5*0.7*1+$V66*$J$6*1/1200,$V66+$D$5*0.7*1+$V66*$J$5*1/1200)</f>
        <v>16765.476426999998</v>
      </c>
      <c r="X66" s="101">
        <f>IF(AND($F$6="YES",HLOOKUP($G$11,$C$11:$N$12,2,0)=$T$106),$V66+$D$5*0.7*2+($V66)*$J$6*2/1200+$D$5*0.7*$J$6/1200,IF(AND($F$6="YES",HLOOKUP($G$11,$C$11:$N$12,2,0)&gt;$T$106),$V66+$D$5*0.7*2+($V66)*$J$6*2/1200+$D$5*0.7*$J$6/1200,$V66+$D$5*0.7*2+($V66)*$J$5*2/1200+$D$5*0.7*$J$5/1200))</f>
        <v>16893.151603999999</v>
      </c>
      <c r="Y66" s="101">
        <f>IF(AND($F$6="YES",HLOOKUP($H$11,$C$11:$N$12,2,0)=$T$106),$V66+$D$5*0.7*3+($V66)*$J$5*2/1200+($V66)*$J$6*1/1200+$D$5*0.7*2*$J$6/1200+$D$5*0.7*$J$5/1200,IF(AND($F$6="YES",HLOOKUP($H$11,$C$11:$N$12,2,0)&gt;$T$106),$V66+$D$5*0.7*3+($V66)*$J$6*3/1200+$D$5*0.7*2*$J$6/1200+$D$5*0.7*1*$J$6/1200,$V66+$D$5*0.7*3+($V66)*$J$5*3/1200+$D$5*0.7*2*$J$5/1200+$D$5*0.7*1*$J$5/1200))</f>
        <v>17020.877530999998</v>
      </c>
      <c r="Z66" s="101">
        <f>IF(AND($F$6="YES",HLOOKUP($I$11,$C$11:$N$12,2,0)&gt;=$T$106),$Y66+$D$5*0.7*1+$Y66*$J$6*1/1200,$Y66+$D$5*0.7*1+$Y66*$J$5*1/1200)</f>
        <v>17151.278893099749</v>
      </c>
      <c r="AA66" s="101">
        <f>IF(AND($F$6="YES",HLOOKUP($J$11,$C$11:$N$12,2,0)=$T$106),$Y66+$D$5*0.7*2+($Y66)*$J$6*2/1200+$D$5*0.7*$J$6/1200,IF(AND($F$6="YES",HLOOKUP($J$11,$C$11:$N$12,2,0)&gt;$T$106),$Y66+$D$5*0.7*2+($Y66)*$J$6*2/1200+$D$5*0.7*$J$6/1200,$Y66+$D$5*0.7*2+($Y66)*$J$5*2/1200+$D$5*0.7*$J$5/1200))</f>
        <v>17281.731005199497</v>
      </c>
      <c r="AB66" s="101">
        <f>IF(AND($F$6="YES",HLOOKUP($K$11,$C$11:$N$12,2,0)=$T$106),$Y66+$D$5*0.7*3+($Y66)*$J$5*2/1200+($Y66)*$J$6*1/1200+$D$5*0.7*2*$J$6/1200+$D$5*0.7*$J$5/1200,IF(AND($F$6="YES",HLOOKUP($K$11,$C$11:$N$12,2,0)&gt;$T$106),$Y66+$D$5*0.7*3+($Y66)*$J$6*3/1200+$D$5*0.7*2*$J$6/1200+$D$5*0.7*1*$J$6/1200,$Y66+$D$5*0.7*3+($Y66)*$J$5*3/1200+$D$5*0.7*2*$J$5/1200+$D$5*0.7*1*$J$5/1200))</f>
        <v>17412.233867299248</v>
      </c>
      <c r="AC66" s="101">
        <f>IF(AND($F$6="YES",HLOOKUP($L$11,$C$11:$N$12,2,0)&gt;=$T$106),$AB66+$D$5*0.7*1+$AB66*$J$6*1/1200,$AB66+$D$5*0.7*1+$AB66*$J$5*1/1200)</f>
        <v>17545.472562837167</v>
      </c>
      <c r="AD66" s="101">
        <f>IF(AND($F$6="YES",HLOOKUP($M$11,$C$11:$N$12,2,0)=$T$106),$AB66+$D$5*0.7*2+($AB66)*$J$6*2/1200+$D$5*0.7*$J$6/1200,IF(AND($F$6="YES",HLOOKUP($M$11,$C$11:$N$12,2,0)&gt;$T$106),$AB66+$D$5*0.7*2+($AB66)*$J$6*2/1200+$D$5*0.7*$J$6/1200,$AB66+$D$5*0.7*2+($AB66)*$J$5*2/1200+$D$5*0.7*$J$5/1200))</f>
        <v>17678.762008375084</v>
      </c>
      <c r="AE66" s="101">
        <f>IF(AND($F$6="YES",HLOOKUP($N$11,$C$11:$N$12,2,0)=$T$106),$AB66+$D$5*0.7*3+($AB66)*$J$5*2/1200+($AB66)*$J$6*1/1200+$D$5*0.7*2*$J$6/1200+$D$5*0.7*$J$5/1200,IF(AND($F$6="YES",HLOOKUP($N$11,$C$11:$N$12,2,0)&gt;$T$106),$AB66+$D$5*0.7*3+($AB66)*$J$6*3/1200+$D$5*0.7*2*$J$6/1200+$D$5*0.7*1*$J$6/1200,$AB66+$D$5*0.7*3+($AB66)*$J$5*3/1200+$D$5*0.7*2*$J$5/1200+$D$5*0.7*1*$J$5/1200))</f>
        <v>17812.102203913008</v>
      </c>
    </row>
    <row r="67" spans="2:31" s="35" customFormat="1" ht="15" hidden="1" x14ac:dyDescent="0.2">
      <c r="L67" s="34">
        <v>30326</v>
      </c>
      <c r="M67" s="35">
        <f>ROUND('2012'!AE130,0)</f>
        <v>17933</v>
      </c>
      <c r="N67" s="35">
        <f>ROUND('2012'!AE180,0)</f>
        <v>14495</v>
      </c>
      <c r="O67" s="217">
        <v>14488</v>
      </c>
      <c r="R67" s="46">
        <v>30326</v>
      </c>
      <c r="S67" s="41">
        <f t="shared" si="13"/>
        <v>14495</v>
      </c>
      <c r="T67" s="101">
        <f t="shared" si="14"/>
        <v>14608.296666666667</v>
      </c>
      <c r="U67" s="101">
        <f t="shared" si="15"/>
        <v>14721.644666666667</v>
      </c>
      <c r="V67" s="101">
        <f t="shared" ref="V67:V97" si="16">IF(AND($F$6="YES",HLOOKUP($E$11,$C$11:$N$12,2,0)=$T$106),$S67+$D$5*0.7*3+($S67)*$J$5*2/1200+($S67)*$J$6*1/1200+$D$5*0.7*2*$J$6/1200+$D$5*0.7*$J$5/1200,IF(AND($F$6="YES",HLOOKUP($E$11,$C$11:$N$12,2,0)&gt;$T$106),$S67+$D$5*0.7*3+($S67)*$J$6*3/1200+$D$5*0.7*2*$J$6/1200+$D$5*0.7*1*$J$5/1200,$S67+$D$5*0.7*3+($S67)*$J$5*3/1200+$D$5*0.7*2*$J$5/1200+$D$5*0.7*1*$J$5/1200))</f>
        <v>14835.044</v>
      </c>
      <c r="W67" s="101">
        <f t="shared" ref="W67:W97" si="17">IF(AND($F$6="YES",HLOOKUP($F$11,$C$11:$N$12,2,0)&gt;=$T$106),$V67+$D$5*0.7*1+$V67*$J$6*1/1200,$V67+$D$5*0.7*1+$V67*$J$5*1/1200)</f>
        <v>14949.598069</v>
      </c>
      <c r="X67" s="101">
        <f t="shared" ref="X67:X97" si="18">IF(AND($F$6="YES",HLOOKUP($G$11,$C$11:$N$12,2,0)=$T$106),$V67+$D$5*0.7*2+($V67)*$J$6*2/1200+$D$5*0.7*$J$6/1200,IF(AND($F$6="YES",HLOOKUP($G$11,$C$11:$N$12,2,0)&gt;$T$106),$V67+$D$5*0.7*2+($V67)*$J$6*2/1200+$D$5*0.7*$J$6/1200,$V67+$D$5*0.7*2+($V67)*$J$5*2/1200+$D$5*0.7*$J$5/1200))</f>
        <v>15064.202888</v>
      </c>
      <c r="Y67" s="101">
        <f t="shared" ref="Y67:Y97" si="19">IF(AND($F$6="YES",HLOOKUP($H$11,$C$11:$N$12,2,0)=$T$106),$V67+$D$5*0.7*3+($V67)*$J$5*2/1200+($V67)*$J$6*1/1200+$D$5*0.7*2*$J$6/1200+$D$5*0.7*$J$5/1200,IF(AND($F$6="YES",HLOOKUP($H$11,$C$11:$N$12,2,0)&gt;$T$106),$V67+$D$5*0.7*3+($V67)*$J$6*3/1200+$D$5*0.7*2*$J$6/1200+$D$5*0.7*1*$J$6/1200,$V67+$D$5*0.7*3+($V67)*$J$5*3/1200+$D$5*0.7*2*$J$5/1200+$D$5*0.7*1*$J$5/1200))</f>
        <v>15178.858457</v>
      </c>
      <c r="Z67" s="101">
        <f t="shared" ref="Z67:Z97" si="20">IF(AND($F$6="YES",HLOOKUP($I$11,$C$11:$N$12,2,0)&gt;=$T$106),$Y67+$D$5*0.7*1+$Y67*$J$6*1/1200,$Y67+$D$5*0.7*1+$Y67*$J$5*1/1200)</f>
        <v>15295.90518081325</v>
      </c>
      <c r="AA67" s="101">
        <f t="shared" ref="AA67:AA97" si="21">IF(AND($F$6="YES",HLOOKUP($J$11,$C$11:$N$12,2,0)=$T$106),$Y67+$D$5*0.7*2+($Y67)*$J$6*2/1200+$D$5*0.7*$J$6/1200,IF(AND($F$6="YES",HLOOKUP($J$11,$C$11:$N$12,2,0)&gt;$T$106),$Y67+$D$5*0.7*2+($Y67)*$J$6*2/1200+$D$5*0.7*$J$6/1200,$Y67+$D$5*0.7*2+($Y67)*$J$5*2/1200+$D$5*0.7*$J$5/1200))</f>
        <v>15413.0026546265</v>
      </c>
      <c r="AB67" s="101">
        <f t="shared" ref="AB67:AB97" si="22">IF(AND($F$6="YES",HLOOKUP($K$11,$C$11:$N$12,2,0)=$T$106),$Y67+$D$5*0.7*3+($Y67)*$J$5*2/1200+($Y67)*$J$6*1/1200+$D$5*0.7*2*$J$6/1200+$D$5*0.7*$J$5/1200,IF(AND($F$6="YES",HLOOKUP($K$11,$C$11:$N$12,2,0)&gt;$T$106),$Y67+$D$5*0.7*3+($Y67)*$J$6*3/1200+$D$5*0.7*2*$J$6/1200+$D$5*0.7*1*$J$6/1200,$Y67+$D$5*0.7*3+($Y67)*$J$5*3/1200+$D$5*0.7*2*$J$5/1200+$D$5*0.7*1*$J$5/1200))</f>
        <v>15530.150878439752</v>
      </c>
      <c r="AC67" s="101">
        <f t="shared" ref="AC67:AC97" si="23">IF(AND($F$6="YES",HLOOKUP($L$11,$C$11:$N$12,2,0)&gt;=$T$106),$AB67+$D$5*0.7*1+$AB67*$J$6*1/1200,$AB67+$D$5*0.7*1+$AB67*$J$5*1/1200)</f>
        <v>15649.744472308441</v>
      </c>
      <c r="AD67" s="101">
        <f t="shared" ref="AD67:AD97" si="24">IF(AND($F$6="YES",HLOOKUP($M$11,$C$11:$N$12,2,0)=$T$106),$AB67+$D$5*0.7*2+($AB67)*$J$6*2/1200+$D$5*0.7*$J$6/1200,IF(AND($F$6="YES",HLOOKUP($M$11,$C$11:$N$12,2,0)&gt;$T$106),$AB67+$D$5*0.7*2+($AB67)*$J$6*2/1200+$D$5*0.7*$J$6/1200,$AB67+$D$5*0.7*2+($AB67)*$J$5*2/1200+$D$5*0.7*$J$5/1200))</f>
        <v>15769.388816177128</v>
      </c>
      <c r="AE67" s="101">
        <f t="shared" ref="AE67:AE97" si="25">IF(AND($F$6="YES",HLOOKUP($N$11,$C$11:$N$12,2,0)=$T$106),$AB67+$D$5*0.7*3+($AB67)*$J$5*2/1200+($AB67)*$J$6*1/1200+$D$5*0.7*2*$J$6/1200+$D$5*0.7*$J$5/1200,IF(AND($F$6="YES",HLOOKUP($N$11,$C$11:$N$12,2,0)&gt;$T$106),$AB67+$D$5*0.7*3+($AB67)*$J$6*3/1200+$D$5*0.7*2*$J$6/1200+$D$5*0.7*1*$J$6/1200,$AB67+$D$5*0.7*3+($AB67)*$J$5*3/1200+$D$5*0.7*2*$J$5/1200+$D$5*0.7*1*$J$5/1200))</f>
        <v>15889.083910045818</v>
      </c>
    </row>
    <row r="68" spans="2:31" s="35" customFormat="1" ht="15" hidden="1" x14ac:dyDescent="0.2">
      <c r="L68" s="34">
        <v>30691</v>
      </c>
      <c r="M68" s="35">
        <f>ROUND('2012'!AE131,0)</f>
        <v>16353</v>
      </c>
      <c r="N68" s="35">
        <f>ROUND('2012'!AE181,0)</f>
        <v>12910</v>
      </c>
      <c r="O68" s="217">
        <v>12910</v>
      </c>
      <c r="R68" s="46">
        <v>30691</v>
      </c>
      <c r="S68" s="41">
        <f t="shared" si="13"/>
        <v>12910</v>
      </c>
      <c r="T68" s="101">
        <f t="shared" si="14"/>
        <v>13011.673333333334</v>
      </c>
      <c r="U68" s="101">
        <f t="shared" si="15"/>
        <v>13113.397999999999</v>
      </c>
      <c r="V68" s="101">
        <f t="shared" si="16"/>
        <v>13215.174000000001</v>
      </c>
      <c r="W68" s="101">
        <f t="shared" si="17"/>
        <v>13317.984011500001</v>
      </c>
      <c r="X68" s="101">
        <f t="shared" si="18"/>
        <v>13420.844773000001</v>
      </c>
      <c r="Y68" s="101">
        <f t="shared" si="19"/>
        <v>13523.756284500001</v>
      </c>
      <c r="Z68" s="101">
        <f t="shared" si="20"/>
        <v>13628.803517562626</v>
      </c>
      <c r="AA68" s="101">
        <f t="shared" si="21"/>
        <v>13733.901500625252</v>
      </c>
      <c r="AB68" s="101">
        <f t="shared" si="22"/>
        <v>13839.050233687876</v>
      </c>
      <c r="AC68" s="101">
        <f t="shared" si="23"/>
        <v>13946.383347882113</v>
      </c>
      <c r="AD68" s="101">
        <f t="shared" si="24"/>
        <v>14053.767212076351</v>
      </c>
      <c r="AE68" s="101">
        <f t="shared" si="25"/>
        <v>14161.201826270588</v>
      </c>
    </row>
    <row r="69" spans="2:31" s="35" customFormat="1" ht="15" hidden="1" x14ac:dyDescent="0.2">
      <c r="L69" s="34">
        <v>31057</v>
      </c>
      <c r="M69" s="35">
        <f>ROUND('2012'!AE132,0)</f>
        <v>14937</v>
      </c>
      <c r="N69" s="35">
        <f>ROUND('2012'!AE182,0)</f>
        <v>11477</v>
      </c>
      <c r="O69" s="217">
        <v>11476</v>
      </c>
      <c r="R69" s="46">
        <v>31057</v>
      </c>
      <c r="S69" s="41">
        <f t="shared" si="13"/>
        <v>11477</v>
      </c>
      <c r="T69" s="101">
        <f t="shared" si="14"/>
        <v>11568.164666666667</v>
      </c>
      <c r="U69" s="101">
        <f t="shared" si="15"/>
        <v>11659.380666666666</v>
      </c>
      <c r="V69" s="101">
        <f t="shared" si="16"/>
        <v>11750.648000000001</v>
      </c>
      <c r="W69" s="101">
        <f t="shared" si="17"/>
        <v>11842.840198000002</v>
      </c>
      <c r="X69" s="101">
        <f t="shared" si="18"/>
        <v>11935.083146000001</v>
      </c>
      <c r="Y69" s="101">
        <f t="shared" si="19"/>
        <v>12027.376844000002</v>
      </c>
      <c r="Z69" s="101">
        <f t="shared" si="20"/>
        <v>12121.575326119002</v>
      </c>
      <c r="AA69" s="101">
        <f t="shared" si="21"/>
        <v>12215.824558238002</v>
      </c>
      <c r="AB69" s="101">
        <f t="shared" si="22"/>
        <v>12310.124540357003</v>
      </c>
      <c r="AC69" s="101">
        <f t="shared" si="23"/>
        <v>12406.372943274591</v>
      </c>
      <c r="AD69" s="101">
        <f t="shared" si="24"/>
        <v>12502.67209619218</v>
      </c>
      <c r="AE69" s="101">
        <f t="shared" si="25"/>
        <v>12599.021999109769</v>
      </c>
    </row>
    <row r="70" spans="2:31" s="35" customFormat="1" ht="15" hidden="1" x14ac:dyDescent="0.2">
      <c r="L70" s="34">
        <v>31422</v>
      </c>
      <c r="M70" s="35">
        <f>ROUND('2012'!AE133,0)</f>
        <v>13645</v>
      </c>
      <c r="N70" s="35">
        <f>ROUND('2012'!AE183,0)</f>
        <v>10200</v>
      </c>
      <c r="O70" s="217">
        <v>10200</v>
      </c>
      <c r="R70" s="46">
        <v>31422</v>
      </c>
      <c r="S70" s="41">
        <f t="shared" si="13"/>
        <v>10200</v>
      </c>
      <c r="T70" s="101">
        <f t="shared" si="14"/>
        <v>10281.799999999999</v>
      </c>
      <c r="U70" s="101">
        <f t="shared" si="15"/>
        <v>10363.651333333333</v>
      </c>
      <c r="V70" s="101">
        <f t="shared" si="16"/>
        <v>10445.554</v>
      </c>
      <c r="W70" s="101">
        <f t="shared" si="17"/>
        <v>10528.284266500001</v>
      </c>
      <c r="X70" s="101">
        <f t="shared" si="18"/>
        <v>10611.065283</v>
      </c>
      <c r="Y70" s="101">
        <f t="shared" si="19"/>
        <v>10693.897049500001</v>
      </c>
      <c r="Z70" s="101">
        <f t="shared" si="20"/>
        <v>10778.427803108876</v>
      </c>
      <c r="AA70" s="101">
        <f t="shared" si="21"/>
        <v>10863.009306717751</v>
      </c>
      <c r="AB70" s="101">
        <f t="shared" si="22"/>
        <v>10947.641560326627</v>
      </c>
      <c r="AC70" s="101">
        <f t="shared" si="23"/>
        <v>11034.011961638995</v>
      </c>
      <c r="AD70" s="101">
        <f t="shared" si="24"/>
        <v>11120.433112951363</v>
      </c>
      <c r="AE70" s="101">
        <f t="shared" si="25"/>
        <v>11206.905014263732</v>
      </c>
    </row>
    <row r="71" spans="2:31" s="35" customFormat="1" ht="15" hidden="1" x14ac:dyDescent="0.2">
      <c r="L71" s="34">
        <v>31787</v>
      </c>
      <c r="M71" s="35">
        <f>ROUND('2012'!AE134,0)</f>
        <v>12516</v>
      </c>
      <c r="N71" s="35">
        <f>ROUND('2012'!AE184,0)</f>
        <v>9053</v>
      </c>
      <c r="O71" s="217">
        <v>9053</v>
      </c>
      <c r="R71" s="46">
        <v>31787</v>
      </c>
      <c r="S71" s="41">
        <f t="shared" si="13"/>
        <v>9053</v>
      </c>
      <c r="T71" s="101">
        <f t="shared" si="14"/>
        <v>9126.3886666666658</v>
      </c>
      <c r="U71" s="101">
        <f t="shared" si="15"/>
        <v>9199.8286666666663</v>
      </c>
      <c r="V71" s="101">
        <f t="shared" si="16"/>
        <v>9273.32</v>
      </c>
      <c r="W71" s="101">
        <f t="shared" si="17"/>
        <v>9347.5515699999996</v>
      </c>
      <c r="X71" s="101">
        <f t="shared" si="18"/>
        <v>9421.8338899999999</v>
      </c>
      <c r="Y71" s="101">
        <f t="shared" si="19"/>
        <v>9496.1669600000005</v>
      </c>
      <c r="Z71" s="101">
        <f t="shared" si="20"/>
        <v>9572.014170460001</v>
      </c>
      <c r="AA71" s="101">
        <f t="shared" si="21"/>
        <v>9647.91213092</v>
      </c>
      <c r="AB71" s="101">
        <f t="shared" si="22"/>
        <v>9723.8608413800011</v>
      </c>
      <c r="AC71" s="101">
        <f t="shared" si="23"/>
        <v>9801.3588324800057</v>
      </c>
      <c r="AD71" s="101">
        <f t="shared" si="24"/>
        <v>9878.9075735800106</v>
      </c>
      <c r="AE71" s="101">
        <f t="shared" si="25"/>
        <v>9956.5070646800177</v>
      </c>
    </row>
    <row r="72" spans="2:31" s="35" customFormat="1" ht="15" hidden="1" x14ac:dyDescent="0.2">
      <c r="L72" s="34">
        <v>32152</v>
      </c>
      <c r="M72" s="35">
        <f>ROUND('2012'!AE135,0)</f>
        <v>11490</v>
      </c>
      <c r="N72" s="35">
        <f>ROUND('2012'!AE185,0)</f>
        <v>8038</v>
      </c>
      <c r="O72" s="217">
        <v>8038</v>
      </c>
      <c r="R72" s="46">
        <v>32152</v>
      </c>
      <c r="S72" s="41">
        <f t="shared" si="13"/>
        <v>8038</v>
      </c>
      <c r="T72" s="101">
        <f t="shared" si="14"/>
        <v>8103.9453333333331</v>
      </c>
      <c r="U72" s="101">
        <f t="shared" si="15"/>
        <v>8169.942</v>
      </c>
      <c r="V72" s="101">
        <f t="shared" si="16"/>
        <v>8235.99</v>
      </c>
      <c r="W72" s="101">
        <f t="shared" si="17"/>
        <v>8302.7009275</v>
      </c>
      <c r="X72" s="101">
        <f t="shared" si="18"/>
        <v>8369.4626050000006</v>
      </c>
      <c r="Y72" s="101">
        <f t="shared" si="19"/>
        <v>8436.2750325000015</v>
      </c>
      <c r="Z72" s="101">
        <f t="shared" si="20"/>
        <v>8504.4380264856263</v>
      </c>
      <c r="AA72" s="101">
        <f t="shared" si="21"/>
        <v>8572.6517704712514</v>
      </c>
      <c r="AB72" s="101">
        <f t="shared" si="22"/>
        <v>8640.9162644568769</v>
      </c>
      <c r="AC72" s="101">
        <f t="shared" si="23"/>
        <v>8710.5629073741893</v>
      </c>
      <c r="AD72" s="101">
        <f t="shared" si="24"/>
        <v>8780.2603002915021</v>
      </c>
      <c r="AE72" s="101">
        <f t="shared" si="25"/>
        <v>8850.0084432088152</v>
      </c>
    </row>
    <row r="73" spans="2:31" s="35" customFormat="1" ht="15" hidden="1" x14ac:dyDescent="0.2">
      <c r="C73" s="36"/>
      <c r="D73" s="36"/>
      <c r="E73" s="36"/>
      <c r="F73" s="36"/>
      <c r="G73" s="36"/>
      <c r="H73" s="36"/>
      <c r="I73" s="36"/>
      <c r="J73" s="37"/>
      <c r="K73" s="36"/>
      <c r="L73" s="34">
        <v>32518</v>
      </c>
      <c r="M73" s="35">
        <f>ROUND('2012'!AE136,0)</f>
        <v>10568</v>
      </c>
      <c r="N73" s="35">
        <f>ROUND('2012'!AE186,0)</f>
        <v>7112</v>
      </c>
      <c r="O73" s="217">
        <v>7112</v>
      </c>
      <c r="R73" s="46">
        <v>32518</v>
      </c>
      <c r="S73" s="41">
        <f t="shared" si="13"/>
        <v>7112</v>
      </c>
      <c r="T73" s="101">
        <f t="shared" si="14"/>
        <v>7171.1546666666663</v>
      </c>
      <c r="U73" s="101">
        <f t="shared" si="15"/>
        <v>7230.3606666666674</v>
      </c>
      <c r="V73" s="101">
        <f t="shared" si="16"/>
        <v>7289.6180000000004</v>
      </c>
      <c r="W73" s="101">
        <f t="shared" si="17"/>
        <v>7349.4677305000005</v>
      </c>
      <c r="X73" s="101">
        <f t="shared" si="18"/>
        <v>7409.3682110000009</v>
      </c>
      <c r="Y73" s="101">
        <f t="shared" si="19"/>
        <v>7469.3194415000007</v>
      </c>
      <c r="Z73" s="101">
        <f t="shared" si="20"/>
        <v>7530.4720074508759</v>
      </c>
      <c r="AA73" s="101">
        <f t="shared" si="21"/>
        <v>7591.6753234017515</v>
      </c>
      <c r="AB73" s="101">
        <f t="shared" si="22"/>
        <v>7652.9293893526255</v>
      </c>
      <c r="AC73" s="101">
        <f t="shared" si="23"/>
        <v>7715.4131274254323</v>
      </c>
      <c r="AD73" s="101">
        <f t="shared" si="24"/>
        <v>7777.9476154982385</v>
      </c>
      <c r="AE73" s="101">
        <f t="shared" si="25"/>
        <v>7840.5328535710451</v>
      </c>
    </row>
    <row r="74" spans="2:31" s="35" customFormat="1" ht="15" hidden="1" x14ac:dyDescent="0.2">
      <c r="C74" s="36"/>
      <c r="D74" s="36"/>
      <c r="E74" s="36"/>
      <c r="F74" s="36"/>
      <c r="G74" s="36"/>
      <c r="H74" s="36"/>
      <c r="I74" s="36"/>
      <c r="J74" s="36"/>
      <c r="K74" s="36"/>
      <c r="L74" s="34">
        <v>32874</v>
      </c>
      <c r="M74" s="35">
        <f>ROUND('2012'!AE137,0)</f>
        <v>10357</v>
      </c>
      <c r="N74" s="35">
        <f>ROUND('2012'!AE187,0)</f>
        <v>6895</v>
      </c>
      <c r="O74" s="217">
        <v>6895</v>
      </c>
      <c r="R74" s="46">
        <v>32874</v>
      </c>
      <c r="S74" s="41">
        <f t="shared" si="13"/>
        <v>6895</v>
      </c>
      <c r="T74" s="101">
        <f t="shared" si="14"/>
        <v>6952.5633333333335</v>
      </c>
      <c r="U74" s="101">
        <f t="shared" si="15"/>
        <v>7010.1780000000008</v>
      </c>
      <c r="V74" s="101">
        <f t="shared" si="16"/>
        <v>7067.8440000000001</v>
      </c>
      <c r="W74" s="101">
        <f t="shared" si="17"/>
        <v>7126.0858690000005</v>
      </c>
      <c r="X74" s="101">
        <f t="shared" si="18"/>
        <v>7184.3784880000003</v>
      </c>
      <c r="Y74" s="101">
        <f t="shared" si="19"/>
        <v>7242.7218570000005</v>
      </c>
      <c r="Z74" s="101">
        <f t="shared" si="20"/>
        <v>7302.2315904632505</v>
      </c>
      <c r="AA74" s="101">
        <f t="shared" si="21"/>
        <v>7361.792073926501</v>
      </c>
      <c r="AB74" s="101">
        <f t="shared" si="22"/>
        <v>7421.4033073897508</v>
      </c>
      <c r="AC74" s="101">
        <f t="shared" si="23"/>
        <v>7482.2084813683268</v>
      </c>
      <c r="AD74" s="101">
        <f t="shared" si="24"/>
        <v>7543.0644053469023</v>
      </c>
      <c r="AE74" s="101">
        <f t="shared" si="25"/>
        <v>7603.9710793254781</v>
      </c>
    </row>
    <row r="75" spans="2:31" s="35" customFormat="1" ht="15.75" hidden="1" x14ac:dyDescent="0.25">
      <c r="C75" s="38"/>
      <c r="D75" s="38"/>
      <c r="E75" s="36"/>
      <c r="F75" s="36"/>
      <c r="G75" s="36"/>
      <c r="H75" s="36"/>
      <c r="I75" s="36"/>
      <c r="J75" s="36"/>
      <c r="K75" s="36"/>
      <c r="L75" s="34">
        <v>33239</v>
      </c>
      <c r="M75" s="35">
        <f>ROUND('2012'!AE138,0)</f>
        <v>9164</v>
      </c>
      <c r="N75" s="35">
        <f>ROUND('2012'!AE188,0)</f>
        <v>6101</v>
      </c>
      <c r="O75" s="217">
        <v>6101</v>
      </c>
      <c r="R75" s="46">
        <v>33239</v>
      </c>
      <c r="S75" s="41">
        <f t="shared" si="13"/>
        <v>6101</v>
      </c>
      <c r="T75" s="101">
        <f t="shared" si="14"/>
        <v>6152.7406666666666</v>
      </c>
      <c r="U75" s="101">
        <f t="shared" si="15"/>
        <v>6204.532666666667</v>
      </c>
      <c r="V75" s="101">
        <f t="shared" si="16"/>
        <v>6256.3760000000002</v>
      </c>
      <c r="W75" s="101">
        <f t="shared" si="17"/>
        <v>6308.7347260000006</v>
      </c>
      <c r="X75" s="101">
        <f t="shared" si="18"/>
        <v>6361.1442020000004</v>
      </c>
      <c r="Y75" s="101">
        <f t="shared" si="19"/>
        <v>6413.6044280000006</v>
      </c>
      <c r="Z75" s="101">
        <f t="shared" si="20"/>
        <v>6467.1030601030006</v>
      </c>
      <c r="AA75" s="101">
        <f t="shared" si="21"/>
        <v>6520.6524422060011</v>
      </c>
      <c r="AB75" s="101">
        <f t="shared" si="22"/>
        <v>6574.2525743090009</v>
      </c>
      <c r="AC75" s="101">
        <f t="shared" si="23"/>
        <v>6628.9159054727415</v>
      </c>
      <c r="AD75" s="101">
        <f t="shared" si="24"/>
        <v>6683.6299866364816</v>
      </c>
      <c r="AE75" s="101">
        <f t="shared" si="25"/>
        <v>6738.394817800222</v>
      </c>
    </row>
    <row r="76" spans="2:31" s="35" customFormat="1" ht="15.75" hidden="1" x14ac:dyDescent="0.25">
      <c r="C76" s="38"/>
      <c r="D76" s="39"/>
      <c r="E76" s="40"/>
      <c r="F76" s="36"/>
      <c r="G76" s="36"/>
      <c r="H76" s="36"/>
      <c r="I76" s="36"/>
      <c r="J76" s="36"/>
      <c r="K76" s="36"/>
      <c r="L76" s="34">
        <v>33604</v>
      </c>
      <c r="M76" s="35">
        <f>ROUND('2012'!AE139,0)</f>
        <v>8103</v>
      </c>
      <c r="N76" s="35">
        <f>ROUND('2012'!AE189,0)</f>
        <v>5391</v>
      </c>
      <c r="O76" s="217">
        <v>5391</v>
      </c>
      <c r="R76" s="46">
        <v>33604</v>
      </c>
      <c r="S76" s="41">
        <f t="shared" si="13"/>
        <v>5391</v>
      </c>
      <c r="T76" s="101">
        <f t="shared" si="14"/>
        <v>5437.5339999999997</v>
      </c>
      <c r="U76" s="101">
        <f t="shared" si="15"/>
        <v>5484.119333333334</v>
      </c>
      <c r="V76" s="101">
        <f t="shared" si="16"/>
        <v>5530.7560000000003</v>
      </c>
      <c r="W76" s="101">
        <f t="shared" si="17"/>
        <v>5577.8539810000002</v>
      </c>
      <c r="X76" s="101">
        <f t="shared" si="18"/>
        <v>5625.0027120000004</v>
      </c>
      <c r="Y76" s="101">
        <f t="shared" si="19"/>
        <v>5672.2021930000001</v>
      </c>
      <c r="Z76" s="101">
        <f t="shared" si="20"/>
        <v>5720.3256588992499</v>
      </c>
      <c r="AA76" s="101">
        <f t="shared" si="21"/>
        <v>5768.4998747985001</v>
      </c>
      <c r="AB76" s="101">
        <f t="shared" si="22"/>
        <v>5816.7248406977506</v>
      </c>
      <c r="AC76" s="101">
        <f t="shared" si="23"/>
        <v>5865.8960957928093</v>
      </c>
      <c r="AD76" s="101">
        <f t="shared" si="24"/>
        <v>5915.1181008878684</v>
      </c>
      <c r="AE76" s="101">
        <f t="shared" si="25"/>
        <v>5964.390855982927</v>
      </c>
    </row>
    <row r="77" spans="2:31" s="35" customFormat="1" ht="15.75" hidden="1" x14ac:dyDescent="0.25">
      <c r="C77" s="38"/>
      <c r="D77" s="38"/>
      <c r="E77" s="36"/>
      <c r="F77" s="36"/>
      <c r="G77" s="36"/>
      <c r="H77" s="36"/>
      <c r="I77" s="36"/>
      <c r="J77" s="36"/>
      <c r="K77" s="36"/>
      <c r="L77" s="34">
        <v>33970</v>
      </c>
      <c r="M77" s="35">
        <f>ROUND('2012'!AE140,0)</f>
        <v>7156</v>
      </c>
      <c r="N77" s="35">
        <f>ROUND('2012'!AE190,0)</f>
        <v>4766</v>
      </c>
      <c r="O77" s="217">
        <v>4766</v>
      </c>
      <c r="R77" s="46">
        <v>33970</v>
      </c>
      <c r="S77" s="41">
        <f t="shared" si="13"/>
        <v>4766</v>
      </c>
      <c r="T77" s="101">
        <f t="shared" si="14"/>
        <v>4807.9506666666666</v>
      </c>
      <c r="U77" s="101">
        <f t="shared" si="15"/>
        <v>4849.952666666667</v>
      </c>
      <c r="V77" s="101">
        <f t="shared" si="16"/>
        <v>4892.0060000000003</v>
      </c>
      <c r="W77" s="101">
        <f t="shared" si="17"/>
        <v>4934.4730435000001</v>
      </c>
      <c r="X77" s="101">
        <f t="shared" si="18"/>
        <v>4976.9908370000003</v>
      </c>
      <c r="Y77" s="101">
        <f t="shared" si="19"/>
        <v>5019.5593805000008</v>
      </c>
      <c r="Z77" s="101">
        <f t="shared" si="20"/>
        <v>5062.9511860086259</v>
      </c>
      <c r="AA77" s="101">
        <f t="shared" si="21"/>
        <v>5106.3937415172513</v>
      </c>
      <c r="AB77" s="101">
        <f t="shared" si="22"/>
        <v>5149.8870470258762</v>
      </c>
      <c r="AC77" s="101">
        <f t="shared" si="23"/>
        <v>5194.2237281168136</v>
      </c>
      <c r="AD77" s="101">
        <f t="shared" si="24"/>
        <v>5238.6111592077514</v>
      </c>
      <c r="AE77" s="101">
        <f t="shared" si="25"/>
        <v>5283.0493402986895</v>
      </c>
    </row>
    <row r="78" spans="2:31" s="35" customFormat="1" ht="15" hidden="1" x14ac:dyDescent="0.2">
      <c r="B78" s="41"/>
      <c r="C78" s="42"/>
      <c r="D78" s="42"/>
      <c r="E78" s="42"/>
      <c r="F78" s="42"/>
      <c r="G78" s="42"/>
      <c r="H78" s="42"/>
      <c r="I78" s="42"/>
      <c r="J78" s="42"/>
      <c r="K78" s="42"/>
      <c r="L78" s="34">
        <v>34335</v>
      </c>
      <c r="M78" s="35">
        <f>ROUND('2012'!AE141,0)</f>
        <v>6316</v>
      </c>
      <c r="N78" s="35">
        <f>ROUND('2012'!AE191,0)</f>
        <v>4205</v>
      </c>
      <c r="O78" s="217">
        <v>4204</v>
      </c>
      <c r="R78" s="46">
        <v>34335</v>
      </c>
      <c r="S78" s="41">
        <f t="shared" si="13"/>
        <v>4205</v>
      </c>
      <c r="T78" s="101">
        <f t="shared" si="14"/>
        <v>4242.836666666667</v>
      </c>
      <c r="U78" s="101">
        <f t="shared" si="15"/>
        <v>4280.724666666667</v>
      </c>
      <c r="V78" s="101">
        <f t="shared" si="16"/>
        <v>4318.6640000000007</v>
      </c>
      <c r="W78" s="101">
        <f t="shared" si="17"/>
        <v>4356.974314000001</v>
      </c>
      <c r="X78" s="101">
        <f t="shared" si="18"/>
        <v>4395.3353780000007</v>
      </c>
      <c r="Y78" s="101">
        <f t="shared" si="19"/>
        <v>4433.7471920000007</v>
      </c>
      <c r="Z78" s="101">
        <f t="shared" si="20"/>
        <v>4472.8918591420006</v>
      </c>
      <c r="AA78" s="101">
        <f t="shared" si="21"/>
        <v>4512.0872762840008</v>
      </c>
      <c r="AB78" s="101">
        <f t="shared" si="22"/>
        <v>4551.3334434260005</v>
      </c>
      <c r="AC78" s="101">
        <f t="shared" si="23"/>
        <v>4591.3306108908391</v>
      </c>
      <c r="AD78" s="101">
        <f t="shared" si="24"/>
        <v>4631.3785283556781</v>
      </c>
      <c r="AE78" s="101">
        <f t="shared" si="25"/>
        <v>4671.4771958205165</v>
      </c>
    </row>
    <row r="79" spans="2:31" s="35" customFormat="1" ht="15" hidden="1" x14ac:dyDescent="0.2">
      <c r="B79" s="47"/>
      <c r="C79" s="42"/>
      <c r="D79" s="42"/>
      <c r="E79" s="42"/>
      <c r="F79" s="42"/>
      <c r="G79" s="42"/>
      <c r="H79" s="42"/>
      <c r="I79" s="42"/>
      <c r="J79" s="42"/>
      <c r="K79" s="42"/>
      <c r="L79" s="34">
        <v>34700</v>
      </c>
      <c r="M79" s="35">
        <f>ROUND('2012'!AE142,0)</f>
        <v>5571</v>
      </c>
      <c r="N79" s="35">
        <f>ROUND('2012'!AE192,0)</f>
        <v>3711</v>
      </c>
      <c r="O79" s="217">
        <v>3711</v>
      </c>
      <c r="R79" s="46">
        <v>34700</v>
      </c>
      <c r="S79" s="41">
        <f t="shared" si="13"/>
        <v>3711</v>
      </c>
      <c r="T79" s="101">
        <f t="shared" si="14"/>
        <v>3745.2139999999999</v>
      </c>
      <c r="U79" s="101">
        <f t="shared" si="15"/>
        <v>3779.4793333333332</v>
      </c>
      <c r="V79" s="101">
        <f t="shared" si="16"/>
        <v>3813.7959999999998</v>
      </c>
      <c r="W79" s="101">
        <f t="shared" si="17"/>
        <v>3848.4460209999997</v>
      </c>
      <c r="X79" s="101">
        <f t="shared" si="18"/>
        <v>3883.1467919999996</v>
      </c>
      <c r="Y79" s="101">
        <f t="shared" si="19"/>
        <v>3917.8983129999997</v>
      </c>
      <c r="Z79" s="101">
        <f t="shared" si="20"/>
        <v>3953.3030757692495</v>
      </c>
      <c r="AA79" s="101">
        <f t="shared" si="21"/>
        <v>3988.7585885384997</v>
      </c>
      <c r="AB79" s="101">
        <f t="shared" si="22"/>
        <v>4024.2648513077497</v>
      </c>
      <c r="AC79" s="101">
        <f t="shared" si="23"/>
        <v>4060.4407714797308</v>
      </c>
      <c r="AD79" s="101">
        <f t="shared" si="24"/>
        <v>4096.6674416517126</v>
      </c>
      <c r="AE79" s="101">
        <f t="shared" si="25"/>
        <v>4132.9448618236938</v>
      </c>
    </row>
    <row r="80" spans="2:31" s="35" customFormat="1" ht="15" hidden="1" x14ac:dyDescent="0.2">
      <c r="C80" s="36"/>
      <c r="D80" s="44"/>
      <c r="E80" s="44"/>
      <c r="F80" s="44"/>
      <c r="G80" s="44"/>
      <c r="H80" s="44"/>
      <c r="I80" s="44"/>
      <c r="J80" s="44"/>
      <c r="K80" s="44"/>
      <c r="L80" s="34">
        <v>35065</v>
      </c>
      <c r="M80" s="35">
        <f>ROUND('2012'!AE143,0)</f>
        <v>4913</v>
      </c>
      <c r="N80" s="35">
        <f>ROUND('2012'!AE193,0)</f>
        <v>3271</v>
      </c>
      <c r="O80" s="217">
        <v>3271</v>
      </c>
      <c r="R80" s="46">
        <v>35065</v>
      </c>
      <c r="S80" s="41">
        <f t="shared" si="13"/>
        <v>3271</v>
      </c>
      <c r="T80" s="101">
        <f t="shared" si="14"/>
        <v>3301.9873333333335</v>
      </c>
      <c r="U80" s="101">
        <f t="shared" si="15"/>
        <v>3333.0259999999998</v>
      </c>
      <c r="V80" s="101">
        <f t="shared" si="16"/>
        <v>3364.116</v>
      </c>
      <c r="W80" s="101">
        <f t="shared" si="17"/>
        <v>3395.5058410000001</v>
      </c>
      <c r="X80" s="101">
        <f t="shared" si="18"/>
        <v>3426.9464319999997</v>
      </c>
      <c r="Y80" s="101">
        <f t="shared" si="19"/>
        <v>3458.4377730000001</v>
      </c>
      <c r="Z80" s="101">
        <f t="shared" si="20"/>
        <v>3490.5114468542502</v>
      </c>
      <c r="AA80" s="101">
        <f t="shared" si="21"/>
        <v>3522.6358707085001</v>
      </c>
      <c r="AB80" s="101">
        <f t="shared" si="22"/>
        <v>3554.8110445627503</v>
      </c>
      <c r="AC80" s="101">
        <f t="shared" si="23"/>
        <v>3587.5834246358304</v>
      </c>
      <c r="AD80" s="101">
        <f t="shared" si="24"/>
        <v>3620.4065547089099</v>
      </c>
      <c r="AE80" s="101">
        <f t="shared" si="25"/>
        <v>3653.2804347819902</v>
      </c>
    </row>
    <row r="81" spans="12:31" s="35" customFormat="1" ht="15" hidden="1" x14ac:dyDescent="0.2">
      <c r="L81" s="34">
        <v>35431</v>
      </c>
      <c r="M81" s="35">
        <f>ROUND('2012'!AE144,0)</f>
        <v>4318</v>
      </c>
      <c r="N81" s="35">
        <f>ROUND('2012'!AE194,0)</f>
        <v>2875</v>
      </c>
      <c r="O81" s="217">
        <v>2875</v>
      </c>
      <c r="R81" s="46">
        <v>35431</v>
      </c>
      <c r="S81" s="41">
        <f t="shared" si="13"/>
        <v>2875</v>
      </c>
      <c r="T81" s="101">
        <f t="shared" si="14"/>
        <v>2903.0833333333335</v>
      </c>
      <c r="U81" s="101">
        <f t="shared" si="15"/>
        <v>2931.2179999999998</v>
      </c>
      <c r="V81" s="101">
        <f t="shared" si="16"/>
        <v>2959.404</v>
      </c>
      <c r="W81" s="101">
        <f t="shared" si="17"/>
        <v>2987.8596790000001</v>
      </c>
      <c r="X81" s="101">
        <f t="shared" si="18"/>
        <v>3016.3661079999997</v>
      </c>
      <c r="Y81" s="101">
        <f t="shared" si="19"/>
        <v>3044.9232870000001</v>
      </c>
      <c r="Z81" s="101">
        <f t="shared" si="20"/>
        <v>3073.99898083075</v>
      </c>
      <c r="AA81" s="101">
        <f t="shared" si="21"/>
        <v>3103.1254246614999</v>
      </c>
      <c r="AB81" s="101">
        <f t="shared" si="22"/>
        <v>3132.3026184922501</v>
      </c>
      <c r="AC81" s="101">
        <f t="shared" si="23"/>
        <v>3162.0118124763189</v>
      </c>
      <c r="AD81" s="101">
        <f t="shared" si="24"/>
        <v>3191.7717564603877</v>
      </c>
      <c r="AE81" s="101">
        <f t="shared" si="25"/>
        <v>3221.5824504444568</v>
      </c>
    </row>
    <row r="82" spans="12:31" s="35" customFormat="1" ht="15" hidden="1" x14ac:dyDescent="0.2">
      <c r="L82" s="34">
        <v>35796</v>
      </c>
      <c r="M82" s="35">
        <f>ROUND('2012'!AE145,0)</f>
        <v>3795</v>
      </c>
      <c r="N82" s="35">
        <f>ROUND('2012'!AE195,0)</f>
        <v>2529</v>
      </c>
      <c r="O82" s="217">
        <v>2529</v>
      </c>
      <c r="R82" s="46">
        <v>35796</v>
      </c>
      <c r="S82" s="41">
        <f t="shared" si="13"/>
        <v>2529</v>
      </c>
      <c r="T82" s="101">
        <f t="shared" si="14"/>
        <v>2554.5459999999998</v>
      </c>
      <c r="U82" s="101">
        <f t="shared" si="15"/>
        <v>2580.1433333333334</v>
      </c>
      <c r="V82" s="101">
        <f t="shared" si="16"/>
        <v>2605.7919999999999</v>
      </c>
      <c r="W82" s="101">
        <f t="shared" si="17"/>
        <v>2631.6839919999998</v>
      </c>
      <c r="X82" s="101">
        <f t="shared" si="18"/>
        <v>2657.6267339999999</v>
      </c>
      <c r="Y82" s="101">
        <f t="shared" si="19"/>
        <v>2683.620226</v>
      </c>
      <c r="Z82" s="101">
        <f t="shared" si="20"/>
        <v>2710.0764726385</v>
      </c>
      <c r="AA82" s="101">
        <f t="shared" si="21"/>
        <v>2736.5834692769999</v>
      </c>
      <c r="AB82" s="101">
        <f t="shared" si="22"/>
        <v>2763.1412159155002</v>
      </c>
      <c r="AC82" s="101">
        <f t="shared" si="23"/>
        <v>2790.1739897308876</v>
      </c>
      <c r="AD82" s="101">
        <f t="shared" si="24"/>
        <v>2817.2575135462748</v>
      </c>
      <c r="AE82" s="101">
        <f t="shared" si="25"/>
        <v>2844.3917873616624</v>
      </c>
    </row>
    <row r="83" spans="12:31" s="35" customFormat="1" ht="15" hidden="1" x14ac:dyDescent="0.2">
      <c r="L83" s="34">
        <v>36161</v>
      </c>
      <c r="M83" s="35">
        <f>ROUND('2012'!AE146,0)</f>
        <v>3334</v>
      </c>
      <c r="N83" s="35">
        <f>ROUND('2012'!AE196,0)</f>
        <v>2218</v>
      </c>
      <c r="O83" s="217">
        <v>2218</v>
      </c>
      <c r="R83" s="46">
        <v>36161</v>
      </c>
      <c r="S83" s="41">
        <f t="shared" si="13"/>
        <v>2218</v>
      </c>
      <c r="T83" s="101">
        <f t="shared" si="14"/>
        <v>2241.2653333333333</v>
      </c>
      <c r="U83" s="101">
        <f t="shared" si="15"/>
        <v>2264.5819999999999</v>
      </c>
      <c r="V83" s="101">
        <f t="shared" si="16"/>
        <v>2287.9499999999998</v>
      </c>
      <c r="W83" s="101">
        <f t="shared" si="17"/>
        <v>2311.5376374999996</v>
      </c>
      <c r="X83" s="101">
        <f t="shared" si="18"/>
        <v>2335.1760249999998</v>
      </c>
      <c r="Y83" s="101">
        <f t="shared" si="19"/>
        <v>2358.8651624999998</v>
      </c>
      <c r="Z83" s="101">
        <f t="shared" si="20"/>
        <v>2382.9669349281248</v>
      </c>
      <c r="AA83" s="101">
        <f t="shared" si="21"/>
        <v>2407.1194573562498</v>
      </c>
      <c r="AB83" s="101">
        <f t="shared" si="22"/>
        <v>2431.322729784375</v>
      </c>
      <c r="AC83" s="101">
        <f t="shared" si="23"/>
        <v>2455.9498195753117</v>
      </c>
      <c r="AD83" s="101">
        <f t="shared" si="24"/>
        <v>2480.6276593662483</v>
      </c>
      <c r="AE83" s="101">
        <f t="shared" si="25"/>
        <v>2505.3562491571852</v>
      </c>
    </row>
    <row r="84" spans="12:31" s="35" customFormat="1" ht="15" hidden="1" x14ac:dyDescent="0.2">
      <c r="L84" s="34">
        <v>36526</v>
      </c>
      <c r="M84" s="35">
        <f>ROUND('2012'!AE147,0)</f>
        <v>2916</v>
      </c>
      <c r="N84" s="35">
        <f>ROUND('2012'!AE197,0)</f>
        <v>1948</v>
      </c>
      <c r="O84" s="217">
        <v>1969</v>
      </c>
      <c r="R84" s="46">
        <v>36526</v>
      </c>
      <c r="S84" s="41">
        <f t="shared" si="13"/>
        <v>1948</v>
      </c>
      <c r="T84" s="101">
        <f t="shared" si="14"/>
        <v>1969.2853333333333</v>
      </c>
      <c r="U84" s="101">
        <f t="shared" si="15"/>
        <v>1990.6220000000001</v>
      </c>
      <c r="V84" s="101">
        <f t="shared" si="16"/>
        <v>2012.01</v>
      </c>
      <c r="W84" s="101">
        <f t="shared" si="17"/>
        <v>2033.5970725</v>
      </c>
      <c r="X84" s="101">
        <f t="shared" si="18"/>
        <v>2055.2348950000001</v>
      </c>
      <c r="Y84" s="101">
        <f t="shared" si="19"/>
        <v>2076.9234675000002</v>
      </c>
      <c r="Z84" s="101">
        <f t="shared" si="20"/>
        <v>2098.9811626393753</v>
      </c>
      <c r="AA84" s="101">
        <f t="shared" si="21"/>
        <v>2121.0896077787502</v>
      </c>
      <c r="AB84" s="101">
        <f t="shared" si="22"/>
        <v>2143.2488029181254</v>
      </c>
      <c r="AC84" s="101">
        <f t="shared" si="23"/>
        <v>2165.7873567392817</v>
      </c>
      <c r="AD84" s="101">
        <f t="shared" si="24"/>
        <v>2188.3766605604383</v>
      </c>
      <c r="AE84" s="101">
        <f t="shared" si="25"/>
        <v>2211.0167143815947</v>
      </c>
    </row>
    <row r="85" spans="12:31" s="35" customFormat="1" ht="15" hidden="1" x14ac:dyDescent="0.2">
      <c r="L85" s="34">
        <v>36892</v>
      </c>
      <c r="M85" s="35">
        <f>ROUND('2012'!AE148,0)</f>
        <v>2552</v>
      </c>
      <c r="N85" s="35">
        <f>ROUND('2012'!AE198,0)</f>
        <v>1701</v>
      </c>
      <c r="O85" s="217">
        <v>1701</v>
      </c>
      <c r="R85" s="46">
        <v>36892</v>
      </c>
      <c r="S85" s="41">
        <f t="shared" si="13"/>
        <v>1701</v>
      </c>
      <c r="T85" s="101">
        <f t="shared" si="14"/>
        <v>1720.4739999999999</v>
      </c>
      <c r="U85" s="101">
        <f t="shared" si="15"/>
        <v>1739.9993333333334</v>
      </c>
      <c r="V85" s="101">
        <f t="shared" si="16"/>
        <v>1759.576</v>
      </c>
      <c r="W85" s="101">
        <f t="shared" si="17"/>
        <v>1779.332926</v>
      </c>
      <c r="X85" s="101">
        <f t="shared" si="18"/>
        <v>1799.1406020000002</v>
      </c>
      <c r="Y85" s="101">
        <f t="shared" si="19"/>
        <v>1818.9990280000002</v>
      </c>
      <c r="Z85" s="101">
        <f t="shared" si="20"/>
        <v>1839.1867709530002</v>
      </c>
      <c r="AA85" s="101">
        <f t="shared" si="21"/>
        <v>1859.4252639060003</v>
      </c>
      <c r="AB85" s="101">
        <f t="shared" si="22"/>
        <v>1879.7145068590003</v>
      </c>
      <c r="AC85" s="101">
        <f t="shared" si="23"/>
        <v>1900.3424370337279</v>
      </c>
      <c r="AD85" s="101">
        <f t="shared" si="24"/>
        <v>1921.021117208456</v>
      </c>
      <c r="AE85" s="101">
        <f t="shared" si="25"/>
        <v>1941.7505473831836</v>
      </c>
    </row>
    <row r="86" spans="12:31" s="35" customFormat="1" ht="15" hidden="1" x14ac:dyDescent="0.2">
      <c r="L86" s="34">
        <v>37257</v>
      </c>
      <c r="M86" s="35">
        <f>ROUND('2012'!AE149,0)</f>
        <v>2227</v>
      </c>
      <c r="N86" s="35">
        <f>ROUND('2012'!AE199,0)</f>
        <v>1485</v>
      </c>
      <c r="O86" s="217">
        <v>1485</v>
      </c>
      <c r="R86" s="46">
        <v>37257</v>
      </c>
      <c r="S86" s="41">
        <f t="shared" si="13"/>
        <v>1485</v>
      </c>
      <c r="T86" s="101">
        <f t="shared" si="14"/>
        <v>1502.89</v>
      </c>
      <c r="U86" s="101">
        <f t="shared" si="15"/>
        <v>1520.8313333333333</v>
      </c>
      <c r="V86" s="101">
        <f t="shared" si="16"/>
        <v>1538.8240000000001</v>
      </c>
      <c r="W86" s="101">
        <f t="shared" si="17"/>
        <v>1556.980474</v>
      </c>
      <c r="X86" s="101">
        <f t="shared" si="18"/>
        <v>1575.1876980000002</v>
      </c>
      <c r="Y86" s="101">
        <f t="shared" si="19"/>
        <v>1593.4456720000001</v>
      </c>
      <c r="Z86" s="101">
        <f t="shared" si="20"/>
        <v>1611.9981531220001</v>
      </c>
      <c r="AA86" s="101">
        <f t="shared" si="21"/>
        <v>1630.6013842440002</v>
      </c>
      <c r="AB86" s="101">
        <f t="shared" si="22"/>
        <v>1649.2553653660002</v>
      </c>
      <c r="AC86" s="101">
        <f t="shared" si="23"/>
        <v>1668.2124667649036</v>
      </c>
      <c r="AD86" s="101">
        <f t="shared" si="24"/>
        <v>1687.2203181638074</v>
      </c>
      <c r="AE86" s="101">
        <f t="shared" si="25"/>
        <v>1706.2789195627108</v>
      </c>
    </row>
    <row r="87" spans="12:31" s="35" customFormat="1" ht="15" hidden="1" x14ac:dyDescent="0.2">
      <c r="L87" s="34">
        <v>37622</v>
      </c>
      <c r="M87" s="35">
        <f>ROUND('2012'!AE150,0)</f>
        <v>1928</v>
      </c>
      <c r="N87" s="35">
        <f>ROUND('2012'!AE200,0)</f>
        <v>1287</v>
      </c>
      <c r="O87" s="217">
        <v>1287</v>
      </c>
      <c r="R87" s="46">
        <v>37622</v>
      </c>
      <c r="S87" s="41">
        <f t="shared" si="13"/>
        <v>1287</v>
      </c>
      <c r="T87" s="101">
        <f t="shared" si="14"/>
        <v>1303.4380000000001</v>
      </c>
      <c r="U87" s="101">
        <f t="shared" si="15"/>
        <v>1319.9273333333333</v>
      </c>
      <c r="V87" s="101">
        <f t="shared" si="16"/>
        <v>1336.4680000000001</v>
      </c>
      <c r="W87" s="101">
        <f t="shared" si="17"/>
        <v>1353.1573930000002</v>
      </c>
      <c r="X87" s="101">
        <f t="shared" si="18"/>
        <v>1369.8975360000002</v>
      </c>
      <c r="Y87" s="101">
        <f t="shared" si="19"/>
        <v>1386.6884290000003</v>
      </c>
      <c r="Z87" s="101">
        <f t="shared" si="20"/>
        <v>1403.7419201102502</v>
      </c>
      <c r="AA87" s="101">
        <f t="shared" si="21"/>
        <v>1420.8461612205003</v>
      </c>
      <c r="AB87" s="101">
        <f t="shared" si="22"/>
        <v>1438.0011523307503</v>
      </c>
      <c r="AC87" s="101">
        <f t="shared" si="23"/>
        <v>1455.4266606851481</v>
      </c>
      <c r="AD87" s="101">
        <f t="shared" si="24"/>
        <v>1472.9029190395463</v>
      </c>
      <c r="AE87" s="101">
        <f t="shared" si="25"/>
        <v>1490.4299273939441</v>
      </c>
    </row>
    <row r="88" spans="12:31" s="35" customFormat="1" ht="15" hidden="1" x14ac:dyDescent="0.2">
      <c r="L88" s="34">
        <v>37987</v>
      </c>
      <c r="M88" s="35">
        <f>ROUND('2012'!AE151,0)</f>
        <v>1660</v>
      </c>
      <c r="N88" s="35">
        <f>ROUND('2012'!AE201,0)</f>
        <v>1106</v>
      </c>
      <c r="O88" s="217">
        <v>1106</v>
      </c>
      <c r="R88" s="46">
        <v>37987</v>
      </c>
      <c r="S88" s="41">
        <f t="shared" si="13"/>
        <v>1106</v>
      </c>
      <c r="T88" s="101">
        <f t="shared" si="14"/>
        <v>1121.1106666666667</v>
      </c>
      <c r="U88" s="101">
        <f t="shared" si="15"/>
        <v>1136.2726666666667</v>
      </c>
      <c r="V88" s="101">
        <f t="shared" si="16"/>
        <v>1151.4860000000001</v>
      </c>
      <c r="W88" s="101">
        <f t="shared" si="17"/>
        <v>1166.8342735000001</v>
      </c>
      <c r="X88" s="101">
        <f t="shared" si="18"/>
        <v>1182.2332970000002</v>
      </c>
      <c r="Y88" s="101">
        <f t="shared" si="19"/>
        <v>1197.6830705000002</v>
      </c>
      <c r="Z88" s="101">
        <f t="shared" si="20"/>
        <v>1213.3662727611252</v>
      </c>
      <c r="AA88" s="101">
        <f t="shared" si="21"/>
        <v>1229.1002250222502</v>
      </c>
      <c r="AB88" s="101">
        <f t="shared" si="22"/>
        <v>1244.8849272833754</v>
      </c>
      <c r="AC88" s="101">
        <f t="shared" si="23"/>
        <v>1260.9103430061798</v>
      </c>
      <c r="AD88" s="101">
        <f t="shared" si="24"/>
        <v>1276.9865087289845</v>
      </c>
      <c r="AE88" s="101">
        <f t="shared" si="25"/>
        <v>1293.1134244517889</v>
      </c>
    </row>
    <row r="89" spans="12:31" s="35" customFormat="1" ht="15" hidden="1" x14ac:dyDescent="0.2">
      <c r="L89" s="34">
        <v>38353</v>
      </c>
      <c r="M89" s="35">
        <f>ROUND('2012'!AE152,0)</f>
        <v>1412</v>
      </c>
      <c r="N89" s="35">
        <f>ROUND('2012'!AE202,0)</f>
        <v>942</v>
      </c>
      <c r="O89" s="217">
        <v>941</v>
      </c>
      <c r="R89" s="46">
        <v>38353</v>
      </c>
      <c r="S89" s="41">
        <f t="shared" si="13"/>
        <v>942</v>
      </c>
      <c r="T89" s="101">
        <f t="shared" si="14"/>
        <v>955.90800000000002</v>
      </c>
      <c r="U89" s="101">
        <f t="shared" si="15"/>
        <v>969.86733333333336</v>
      </c>
      <c r="V89" s="101">
        <f t="shared" si="16"/>
        <v>983.87800000000004</v>
      </c>
      <c r="W89" s="101">
        <f t="shared" si="17"/>
        <v>998.01111550000007</v>
      </c>
      <c r="X89" s="101">
        <f t="shared" si="18"/>
        <v>1012.194981</v>
      </c>
      <c r="Y89" s="101">
        <f t="shared" si="19"/>
        <v>1026.4295965000001</v>
      </c>
      <c r="Z89" s="101">
        <f t="shared" si="20"/>
        <v>1040.8712110746251</v>
      </c>
      <c r="AA89" s="101">
        <f t="shared" si="21"/>
        <v>1055.3635756492502</v>
      </c>
      <c r="AB89" s="101">
        <f t="shared" si="22"/>
        <v>1069.9066902238751</v>
      </c>
      <c r="AC89" s="101">
        <f t="shared" si="23"/>
        <v>1084.6635137279982</v>
      </c>
      <c r="AD89" s="101">
        <f t="shared" si="24"/>
        <v>1099.4710872321214</v>
      </c>
      <c r="AE89" s="101">
        <f t="shared" si="25"/>
        <v>1114.3294107362444</v>
      </c>
    </row>
    <row r="90" spans="12:31" s="35" customFormat="1" ht="15" hidden="1" x14ac:dyDescent="0.2">
      <c r="L90" s="34">
        <v>38718</v>
      </c>
      <c r="M90" s="35">
        <f>ROUND('2012'!AE153,0)</f>
        <v>1183</v>
      </c>
      <c r="N90" s="35">
        <f>ROUND('2012'!AE203,0)</f>
        <v>787</v>
      </c>
      <c r="O90" s="217">
        <v>787</v>
      </c>
      <c r="R90" s="46">
        <v>38718</v>
      </c>
      <c r="S90" s="41">
        <f t="shared" si="13"/>
        <v>787</v>
      </c>
      <c r="T90" s="101">
        <f t="shared" si="14"/>
        <v>799.77133333333336</v>
      </c>
      <c r="U90" s="101">
        <f t="shared" si="15"/>
        <v>812.59400000000005</v>
      </c>
      <c r="V90" s="101">
        <f t="shared" si="16"/>
        <v>825.46799999999996</v>
      </c>
      <c r="W90" s="101">
        <f t="shared" si="17"/>
        <v>838.45264299999997</v>
      </c>
      <c r="X90" s="101">
        <f t="shared" si="18"/>
        <v>851.48803599999997</v>
      </c>
      <c r="Y90" s="101">
        <f t="shared" si="19"/>
        <v>864.57417899999996</v>
      </c>
      <c r="Z90" s="101">
        <f t="shared" si="20"/>
        <v>877.84234179775001</v>
      </c>
      <c r="AA90" s="101">
        <f t="shared" si="21"/>
        <v>891.16125459549994</v>
      </c>
      <c r="AB90" s="101">
        <f t="shared" si="22"/>
        <v>904.53091739324998</v>
      </c>
      <c r="AC90" s="101">
        <f t="shared" si="23"/>
        <v>918.08876654435107</v>
      </c>
      <c r="AD90" s="101">
        <f t="shared" si="24"/>
        <v>931.69736569545205</v>
      </c>
      <c r="AE90" s="101">
        <f t="shared" si="25"/>
        <v>945.35671484655313</v>
      </c>
    </row>
    <row r="91" spans="12:31" s="35" customFormat="1" ht="15" hidden="1" x14ac:dyDescent="0.2">
      <c r="L91" s="34">
        <v>39083</v>
      </c>
      <c r="M91" s="35">
        <f>ROUND('2012'!AE154,0)</f>
        <v>971</v>
      </c>
      <c r="N91" s="35">
        <f>ROUND('2012'!AE204,0)</f>
        <v>647</v>
      </c>
      <c r="O91" s="217">
        <v>647</v>
      </c>
      <c r="R91" s="46">
        <v>39083</v>
      </c>
      <c r="S91" s="41">
        <f t="shared" si="13"/>
        <v>647</v>
      </c>
      <c r="T91" s="101">
        <f t="shared" si="14"/>
        <v>658.74466666666672</v>
      </c>
      <c r="U91" s="101">
        <f t="shared" si="15"/>
        <v>670.54066666666665</v>
      </c>
      <c r="V91" s="101">
        <f t="shared" si="16"/>
        <v>682.38800000000003</v>
      </c>
      <c r="W91" s="101">
        <f t="shared" si="17"/>
        <v>694.33531300000004</v>
      </c>
      <c r="X91" s="101">
        <f t="shared" si="18"/>
        <v>706.33337600000004</v>
      </c>
      <c r="Y91" s="101">
        <f t="shared" si="19"/>
        <v>718.38218900000004</v>
      </c>
      <c r="Z91" s="101">
        <f t="shared" si="20"/>
        <v>730.59045987025002</v>
      </c>
      <c r="AA91" s="101">
        <f t="shared" si="21"/>
        <v>742.84948074049998</v>
      </c>
      <c r="AB91" s="101">
        <f t="shared" si="22"/>
        <v>755.15925161075006</v>
      </c>
      <c r="AC91" s="101">
        <f t="shared" si="23"/>
        <v>767.63415618492797</v>
      </c>
      <c r="AD91" s="101">
        <f t="shared" si="24"/>
        <v>780.15981075910588</v>
      </c>
      <c r="AE91" s="101">
        <f t="shared" si="25"/>
        <v>792.73621533328389</v>
      </c>
    </row>
    <row r="92" spans="12:31" s="35" customFormat="1" ht="15" hidden="1" x14ac:dyDescent="0.2">
      <c r="L92" s="34">
        <v>39448</v>
      </c>
      <c r="M92" s="35">
        <f>ROUND('2012'!AE155,0)</f>
        <v>775</v>
      </c>
      <c r="N92" s="35">
        <f>ROUND('2012'!AE205,0)</f>
        <v>517</v>
      </c>
      <c r="O92" s="217">
        <v>517</v>
      </c>
      <c r="R92" s="46">
        <v>39448</v>
      </c>
      <c r="S92" s="41">
        <f t="shared" si="13"/>
        <v>517</v>
      </c>
      <c r="T92" s="101">
        <f t="shared" si="14"/>
        <v>527.79133333333334</v>
      </c>
      <c r="U92" s="101">
        <f t="shared" si="15"/>
        <v>538.63400000000001</v>
      </c>
      <c r="V92" s="101">
        <f t="shared" si="16"/>
        <v>549.52800000000002</v>
      </c>
      <c r="W92" s="101">
        <f t="shared" si="17"/>
        <v>560.51207799999997</v>
      </c>
      <c r="X92" s="101">
        <f t="shared" si="18"/>
        <v>571.54690600000004</v>
      </c>
      <c r="Y92" s="101">
        <f t="shared" si="19"/>
        <v>582.63248399999998</v>
      </c>
      <c r="Z92" s="101">
        <f t="shared" si="20"/>
        <v>593.856569509</v>
      </c>
      <c r="AA92" s="101">
        <f t="shared" si="21"/>
        <v>605.13140501800001</v>
      </c>
      <c r="AB92" s="101">
        <f t="shared" si="22"/>
        <v>616.4569905269999</v>
      </c>
      <c r="AC92" s="101">
        <f t="shared" si="23"/>
        <v>627.92630370832069</v>
      </c>
      <c r="AD92" s="101">
        <f t="shared" si="24"/>
        <v>639.44636688964135</v>
      </c>
      <c r="AE92" s="101">
        <f t="shared" si="25"/>
        <v>651.01718007096213</v>
      </c>
    </row>
    <row r="93" spans="12:31" s="35" customFormat="1" ht="15" hidden="1" x14ac:dyDescent="0.2">
      <c r="L93" s="34">
        <v>39814</v>
      </c>
      <c r="M93" s="35">
        <f>ROUND('2012'!AE156,0)</f>
        <v>595</v>
      </c>
      <c r="N93" s="35">
        <f>ROUND('2012'!AE206,0)</f>
        <v>396</v>
      </c>
      <c r="O93" s="217">
        <v>396</v>
      </c>
      <c r="R93" s="46">
        <v>39814</v>
      </c>
      <c r="S93" s="41">
        <f t="shared" si="13"/>
        <v>396</v>
      </c>
      <c r="T93" s="101">
        <f t="shared" si="14"/>
        <v>405.904</v>
      </c>
      <c r="U93" s="101">
        <f t="shared" si="15"/>
        <v>415.85933333333332</v>
      </c>
      <c r="V93" s="101">
        <f t="shared" si="16"/>
        <v>425.86599999999999</v>
      </c>
      <c r="W93" s="101">
        <f t="shared" si="17"/>
        <v>435.9535285</v>
      </c>
      <c r="X93" s="101">
        <f t="shared" si="18"/>
        <v>446.09180699999996</v>
      </c>
      <c r="Y93" s="101">
        <f t="shared" si="19"/>
        <v>456.28083549999997</v>
      </c>
      <c r="Z93" s="101">
        <f t="shared" si="20"/>
        <v>466.58887155737494</v>
      </c>
      <c r="AA93" s="101">
        <f t="shared" si="21"/>
        <v>476.94765761474997</v>
      </c>
      <c r="AB93" s="101">
        <f t="shared" si="22"/>
        <v>487.35719367212494</v>
      </c>
      <c r="AC93" s="101">
        <f t="shared" si="23"/>
        <v>497.89053332624786</v>
      </c>
      <c r="AD93" s="101">
        <f t="shared" si="24"/>
        <v>508.47462298037073</v>
      </c>
      <c r="AE93" s="101">
        <f t="shared" si="25"/>
        <v>519.10946263449364</v>
      </c>
    </row>
    <row r="94" spans="12:31" s="35" customFormat="1" ht="15" hidden="1" x14ac:dyDescent="0.2">
      <c r="L94" s="34">
        <v>40179</v>
      </c>
      <c r="M94" s="35">
        <f>ROUND('2012'!AE157,0)</f>
        <v>429</v>
      </c>
      <c r="N94" s="35">
        <f>ROUND('2012'!AE207,0)</f>
        <v>285</v>
      </c>
      <c r="O94" s="217">
        <v>285</v>
      </c>
      <c r="R94" s="46">
        <v>40179</v>
      </c>
      <c r="S94" s="41">
        <f t="shared" si="13"/>
        <v>285</v>
      </c>
      <c r="T94" s="101">
        <f t="shared" si="14"/>
        <v>294.08999999999997</v>
      </c>
      <c r="U94" s="101">
        <f t="shared" si="15"/>
        <v>303.23133333333334</v>
      </c>
      <c r="V94" s="101">
        <f t="shared" si="16"/>
        <v>312.42399999999998</v>
      </c>
      <c r="W94" s="101">
        <f t="shared" si="17"/>
        <v>321.68907400000001</v>
      </c>
      <c r="X94" s="101">
        <f t="shared" si="18"/>
        <v>331.00489799999997</v>
      </c>
      <c r="Y94" s="101">
        <f t="shared" si="19"/>
        <v>340.37147199999998</v>
      </c>
      <c r="Z94" s="101">
        <f t="shared" si="20"/>
        <v>349.83916517199998</v>
      </c>
      <c r="AA94" s="101">
        <f t="shared" si="21"/>
        <v>359.35760834399997</v>
      </c>
      <c r="AB94" s="101">
        <f t="shared" si="22"/>
        <v>368.92680151599995</v>
      </c>
      <c r="AC94" s="101">
        <f t="shared" si="23"/>
        <v>378.60152082699096</v>
      </c>
      <c r="AD94" s="101">
        <f t="shared" si="24"/>
        <v>388.32699013798197</v>
      </c>
      <c r="AE94" s="101">
        <f t="shared" si="25"/>
        <v>398.10320944897296</v>
      </c>
    </row>
    <row r="95" spans="12:31" s="35" customFormat="1" ht="15" hidden="1" x14ac:dyDescent="0.2">
      <c r="L95" s="34">
        <v>40544</v>
      </c>
      <c r="M95" s="35">
        <f>ROUND('2012'!AE158,0)</f>
        <v>274</v>
      </c>
      <c r="N95" s="35">
        <f>ROUND('2012'!AE208,0)</f>
        <v>182</v>
      </c>
      <c r="O95" s="217">
        <v>182</v>
      </c>
      <c r="R95" s="46">
        <v>40544</v>
      </c>
      <c r="S95" s="41">
        <f t="shared" si="13"/>
        <v>182</v>
      </c>
      <c r="T95" s="101">
        <f t="shared" si="14"/>
        <v>190.33466666666666</v>
      </c>
      <c r="U95" s="101">
        <f t="shared" si="15"/>
        <v>198.72066666666666</v>
      </c>
      <c r="V95" s="101">
        <f t="shared" si="16"/>
        <v>207.15799999999999</v>
      </c>
      <c r="W95" s="101">
        <f t="shared" si="17"/>
        <v>215.65989549999998</v>
      </c>
      <c r="X95" s="101">
        <f t="shared" si="18"/>
        <v>224.21254099999999</v>
      </c>
      <c r="Y95" s="101">
        <f t="shared" si="19"/>
        <v>232.81593649999996</v>
      </c>
      <c r="Z95" s="101">
        <f t="shared" si="20"/>
        <v>241.50385203962497</v>
      </c>
      <c r="AA95" s="101">
        <f t="shared" si="21"/>
        <v>250.24251757924995</v>
      </c>
      <c r="AB95" s="101">
        <f t="shared" si="22"/>
        <v>259.03193311887492</v>
      </c>
      <c r="AC95" s="101">
        <f t="shared" si="23"/>
        <v>267.90991463398677</v>
      </c>
      <c r="AD95" s="101">
        <f t="shared" si="24"/>
        <v>276.83864614909862</v>
      </c>
      <c r="AE95" s="101">
        <f t="shared" si="25"/>
        <v>285.81812766421041</v>
      </c>
    </row>
    <row r="96" spans="12:31" s="35" customFormat="1" ht="15" hidden="1" x14ac:dyDescent="0.2">
      <c r="L96" s="34">
        <v>40909</v>
      </c>
      <c r="M96" s="35">
        <f>ROUND('2012'!AE159,0)</f>
        <v>131</v>
      </c>
      <c r="N96" s="35">
        <f>ROUND('2012'!AE209,0)</f>
        <v>87</v>
      </c>
      <c r="O96" s="217">
        <v>87</v>
      </c>
      <c r="R96" s="46">
        <v>40909</v>
      </c>
      <c r="S96" s="41">
        <f t="shared" si="13"/>
        <v>87</v>
      </c>
      <c r="T96" s="101">
        <f t="shared" si="14"/>
        <v>94.638000000000005</v>
      </c>
      <c r="U96" s="101">
        <f t="shared" si="15"/>
        <v>102.32733333333333</v>
      </c>
      <c r="V96" s="101">
        <f t="shared" si="16"/>
        <v>110.068</v>
      </c>
      <c r="W96" s="101">
        <f t="shared" si="17"/>
        <v>117.865993</v>
      </c>
      <c r="X96" s="101">
        <f t="shared" si="18"/>
        <v>125.71473599999999</v>
      </c>
      <c r="Y96" s="101">
        <f t="shared" si="19"/>
        <v>133.61422899999997</v>
      </c>
      <c r="Z96" s="101">
        <f t="shared" si="20"/>
        <v>141.58293216024995</v>
      </c>
      <c r="AA96" s="101">
        <f t="shared" si="21"/>
        <v>149.60238532049996</v>
      </c>
      <c r="AB96" s="101">
        <f t="shared" si="22"/>
        <v>157.67258848074994</v>
      </c>
      <c r="AC96" s="101">
        <f t="shared" si="23"/>
        <v>165.81571474723538</v>
      </c>
      <c r="AD96" s="101">
        <f t="shared" si="24"/>
        <v>174.00959101372081</v>
      </c>
      <c r="AE96" s="101">
        <f t="shared" si="25"/>
        <v>182.25421728020623</v>
      </c>
    </row>
    <row r="97" spans="12:31" s="35" customFormat="1" ht="15" hidden="1" x14ac:dyDescent="0.2">
      <c r="L97" s="34">
        <v>41275</v>
      </c>
      <c r="M97" s="35">
        <v>0</v>
      </c>
      <c r="N97" s="35">
        <v>0</v>
      </c>
      <c r="O97" s="217">
        <v>0</v>
      </c>
      <c r="R97" s="46">
        <v>41275</v>
      </c>
      <c r="S97" s="41">
        <f t="shared" si="13"/>
        <v>0</v>
      </c>
      <c r="T97" s="101">
        <f t="shared" si="14"/>
        <v>7</v>
      </c>
      <c r="U97" s="101">
        <f t="shared" si="15"/>
        <v>14.051333333333334</v>
      </c>
      <c r="V97" s="101">
        <f t="shared" si="16"/>
        <v>21.154</v>
      </c>
      <c r="W97" s="101">
        <f t="shared" si="17"/>
        <v>28.307366500000001</v>
      </c>
      <c r="X97" s="101">
        <f t="shared" si="18"/>
        <v>35.511482999999998</v>
      </c>
      <c r="Y97" s="101">
        <f t="shared" si="19"/>
        <v>42.766349499999997</v>
      </c>
      <c r="Z97" s="101">
        <f t="shared" si="20"/>
        <v>50.076405533874997</v>
      </c>
      <c r="AA97" s="101">
        <f t="shared" si="21"/>
        <v>57.437211567749998</v>
      </c>
      <c r="AB97" s="101">
        <f t="shared" si="22"/>
        <v>64.848767601624985</v>
      </c>
      <c r="AC97" s="101">
        <f t="shared" si="23"/>
        <v>72.318921166736772</v>
      </c>
      <c r="AD97" s="101">
        <f t="shared" si="24"/>
        <v>79.839824731848537</v>
      </c>
      <c r="AE97" s="101">
        <f t="shared" si="25"/>
        <v>87.411478296960325</v>
      </c>
    </row>
    <row r="98" spans="12:31" s="35" customFormat="1" ht="15" hidden="1" x14ac:dyDescent="0.2">
      <c r="L98" s="34">
        <v>41640</v>
      </c>
      <c r="M98" s="35">
        <v>0</v>
      </c>
      <c r="N98" s="35">
        <v>0</v>
      </c>
      <c r="R98" s="46"/>
      <c r="S98" s="41"/>
      <c r="T98" s="42"/>
      <c r="U98" s="42"/>
      <c r="V98" s="42"/>
      <c r="W98" s="42"/>
      <c r="X98" s="42"/>
      <c r="Y98" s="42"/>
      <c r="Z98" s="42"/>
      <c r="AA98" s="42"/>
      <c r="AB98" s="42"/>
      <c r="AC98" s="42"/>
      <c r="AD98" s="42"/>
      <c r="AE98" s="42"/>
    </row>
    <row r="99" spans="12:31" s="35" customFormat="1" ht="15" hidden="1" x14ac:dyDescent="0.2">
      <c r="L99" s="34">
        <v>42005</v>
      </c>
      <c r="M99" s="35">
        <v>0</v>
      </c>
      <c r="N99" s="35">
        <v>0</v>
      </c>
      <c r="R99" s="46"/>
      <c r="S99" s="41"/>
      <c r="T99" s="42"/>
      <c r="U99" s="42"/>
      <c r="V99" s="42"/>
      <c r="W99" s="42"/>
      <c r="X99" s="42"/>
      <c r="Y99" s="42"/>
      <c r="Z99" s="42"/>
      <c r="AA99" s="42"/>
      <c r="AB99" s="42"/>
      <c r="AC99" s="42"/>
      <c r="AD99" s="42"/>
      <c r="AE99" s="42"/>
    </row>
    <row r="100" spans="12:31" s="35" customFormat="1" ht="15" hidden="1" x14ac:dyDescent="0.2">
      <c r="L100" s="34">
        <v>42370</v>
      </c>
      <c r="M100" s="35">
        <v>0</v>
      </c>
      <c r="N100" s="35">
        <v>0</v>
      </c>
      <c r="R100" s="46"/>
      <c r="S100" s="41"/>
      <c r="T100" s="42"/>
      <c r="U100" s="42"/>
      <c r="V100" s="42"/>
      <c r="W100" s="42"/>
      <c r="X100" s="42"/>
      <c r="Y100" s="42"/>
      <c r="Z100" s="42"/>
      <c r="AA100" s="42"/>
      <c r="AB100" s="42"/>
      <c r="AC100" s="42"/>
      <c r="AD100" s="42"/>
      <c r="AE100" s="42"/>
    </row>
    <row r="101" spans="12:31" s="35" customFormat="1" ht="15" hidden="1" x14ac:dyDescent="0.2">
      <c r="L101" s="34">
        <v>42736</v>
      </c>
      <c r="M101" s="35">
        <v>0</v>
      </c>
      <c r="N101" s="35">
        <v>0</v>
      </c>
      <c r="R101" s="46"/>
      <c r="S101" s="41"/>
      <c r="T101" s="42"/>
      <c r="U101" s="42"/>
      <c r="V101" s="42"/>
      <c r="W101" s="42"/>
      <c r="X101" s="42"/>
      <c r="Y101" s="42"/>
      <c r="Z101" s="42"/>
      <c r="AA101" s="42"/>
      <c r="AB101" s="42"/>
      <c r="AC101" s="42"/>
      <c r="AD101" s="42"/>
      <c r="AE101" s="42"/>
    </row>
    <row r="102" spans="12:31" s="35" customFormat="1" ht="15" hidden="1" x14ac:dyDescent="0.2">
      <c r="L102" s="34">
        <v>43101</v>
      </c>
      <c r="M102" s="35">
        <v>0</v>
      </c>
      <c r="N102" s="35">
        <v>0</v>
      </c>
      <c r="R102" s="46"/>
      <c r="S102" s="41"/>
      <c r="T102" s="42"/>
      <c r="U102" s="42"/>
      <c r="V102" s="42"/>
      <c r="W102" s="42"/>
      <c r="X102" s="42"/>
      <c r="Y102" s="42"/>
      <c r="Z102" s="42"/>
      <c r="AA102" s="42"/>
      <c r="AB102" s="42"/>
      <c r="AC102" s="42"/>
      <c r="AD102" s="42"/>
      <c r="AE102" s="42"/>
    </row>
    <row r="103" spans="12:31" s="35" customFormat="1" ht="15" hidden="1" x14ac:dyDescent="0.2">
      <c r="L103" s="34">
        <v>43466</v>
      </c>
      <c r="M103" s="35">
        <v>0</v>
      </c>
      <c r="N103" s="35">
        <v>0</v>
      </c>
      <c r="R103" s="46"/>
      <c r="S103" s="41"/>
      <c r="T103" s="42"/>
      <c r="U103" s="42"/>
      <c r="V103" s="42"/>
      <c r="W103" s="42"/>
      <c r="X103" s="42"/>
      <c r="Y103" s="42"/>
      <c r="Z103" s="42"/>
      <c r="AA103" s="42"/>
      <c r="AB103" s="42"/>
      <c r="AC103" s="42"/>
      <c r="AD103" s="42"/>
      <c r="AE103" s="42"/>
    </row>
    <row r="104" spans="12:31" s="35" customFormat="1" ht="15" hidden="1" x14ac:dyDescent="0.2">
      <c r="L104" s="34">
        <v>43831</v>
      </c>
      <c r="M104" s="35">
        <v>0</v>
      </c>
      <c r="N104" s="35">
        <v>0</v>
      </c>
      <c r="R104" s="46"/>
      <c r="S104" s="41"/>
      <c r="T104" s="42"/>
      <c r="U104" s="42"/>
      <c r="V104" s="42"/>
      <c r="W104" s="42"/>
      <c r="X104" s="42"/>
      <c r="Y104" s="42"/>
      <c r="Z104" s="42"/>
      <c r="AA104" s="42"/>
      <c r="AB104" s="42"/>
      <c r="AC104" s="42"/>
      <c r="AD104" s="42"/>
      <c r="AE104" s="42"/>
    </row>
    <row r="105" spans="12:31" s="35" customFormat="1" hidden="1" x14ac:dyDescent="0.2"/>
    <row r="106" spans="12:31" s="35" customFormat="1" hidden="1" x14ac:dyDescent="0.2">
      <c r="R106" s="48">
        <f>D5*0.7</f>
        <v>7</v>
      </c>
      <c r="S106" s="49">
        <f>(J5/4+100)/100</f>
        <v>1.022</v>
      </c>
      <c r="T106" s="35">
        <f>HLOOKUP(M6,C11:N12,2,0)</f>
        <v>4</v>
      </c>
    </row>
    <row r="107" spans="12:31" s="35" customFormat="1" hidden="1" x14ac:dyDescent="0.2"/>
    <row r="108" spans="12:31" s="35" customFormat="1" hidden="1" x14ac:dyDescent="0.2">
      <c r="R108" s="35" t="s">
        <v>15</v>
      </c>
      <c r="U108" s="35">
        <v>10</v>
      </c>
    </row>
    <row r="109" spans="12:31" s="35" customFormat="1" ht="15" hidden="1" x14ac:dyDescent="0.2">
      <c r="R109" s="35" t="s">
        <v>16</v>
      </c>
      <c r="T109" s="45" t="s">
        <v>2</v>
      </c>
      <c r="U109" s="35">
        <v>15</v>
      </c>
      <c r="V109" s="35">
        <v>1</v>
      </c>
    </row>
    <row r="110" spans="12:31" s="35" customFormat="1" ht="15" hidden="1" x14ac:dyDescent="0.2">
      <c r="T110" s="45" t="s">
        <v>3</v>
      </c>
      <c r="U110" s="35">
        <v>2011</v>
      </c>
      <c r="V110" s="35">
        <v>2</v>
      </c>
    </row>
    <row r="111" spans="12:31" s="35" customFormat="1" ht="15" hidden="1" x14ac:dyDescent="0.2">
      <c r="T111" s="45" t="s">
        <v>4</v>
      </c>
      <c r="U111" s="35">
        <v>2012</v>
      </c>
      <c r="V111" s="35">
        <v>3</v>
      </c>
    </row>
    <row r="112" spans="12:31" s="35" customFormat="1" ht="15" hidden="1" x14ac:dyDescent="0.2">
      <c r="T112" s="45" t="s">
        <v>5</v>
      </c>
      <c r="U112" s="35">
        <v>2013</v>
      </c>
      <c r="V112" s="35">
        <v>4</v>
      </c>
    </row>
    <row r="113" spans="18:31" s="35" customFormat="1" ht="15" hidden="1" x14ac:dyDescent="0.2">
      <c r="T113" s="45" t="s">
        <v>6</v>
      </c>
      <c r="U113" s="35">
        <v>2014</v>
      </c>
      <c r="V113" s="35">
        <v>5</v>
      </c>
    </row>
    <row r="114" spans="18:31" s="35" customFormat="1" ht="15" hidden="1" x14ac:dyDescent="0.2">
      <c r="T114" s="45" t="s">
        <v>7</v>
      </c>
      <c r="U114" s="35">
        <v>2015</v>
      </c>
      <c r="V114" s="35">
        <v>6</v>
      </c>
    </row>
    <row r="115" spans="18:31" s="35" customFormat="1" ht="15" hidden="1" x14ac:dyDescent="0.2">
      <c r="T115" s="45" t="s">
        <v>8</v>
      </c>
      <c r="U115" s="35">
        <v>2016</v>
      </c>
      <c r="V115" s="35">
        <v>7</v>
      </c>
    </row>
    <row r="116" spans="18:31" s="35" customFormat="1" ht="15" hidden="1" x14ac:dyDescent="0.2">
      <c r="T116" s="45" t="s">
        <v>9</v>
      </c>
      <c r="U116" s="35">
        <v>2017</v>
      </c>
      <c r="V116" s="35">
        <v>8</v>
      </c>
    </row>
    <row r="117" spans="18:31" s="35" customFormat="1" ht="15" hidden="1" x14ac:dyDescent="0.2">
      <c r="T117" s="45" t="s">
        <v>10</v>
      </c>
      <c r="U117" s="35">
        <v>2018</v>
      </c>
      <c r="V117" s="35">
        <v>9</v>
      </c>
    </row>
    <row r="118" spans="18:31" s="35" customFormat="1" ht="15" hidden="1" x14ac:dyDescent="0.2">
      <c r="T118" s="45" t="s">
        <v>11</v>
      </c>
      <c r="U118" s="35">
        <v>2019</v>
      </c>
      <c r="V118" s="35">
        <v>10</v>
      </c>
    </row>
    <row r="119" spans="18:31" s="35" customFormat="1" ht="15" hidden="1" x14ac:dyDescent="0.2">
      <c r="T119" s="45" t="s">
        <v>12</v>
      </c>
      <c r="U119" s="35">
        <v>2020</v>
      </c>
      <c r="V119" s="35">
        <v>11</v>
      </c>
    </row>
    <row r="120" spans="18:31" s="35" customFormat="1" ht="15" hidden="1" x14ac:dyDescent="0.2">
      <c r="T120" s="45" t="s">
        <v>13</v>
      </c>
      <c r="V120" s="35">
        <v>12</v>
      </c>
    </row>
    <row r="121" spans="18:31" s="35" customFormat="1" hidden="1" x14ac:dyDescent="0.2">
      <c r="V121" s="35">
        <v>13</v>
      </c>
    </row>
    <row r="122" spans="18:31" s="35" customFormat="1" hidden="1" x14ac:dyDescent="0.2">
      <c r="V122" s="35">
        <v>14</v>
      </c>
    </row>
    <row r="123" spans="18:31" s="35" customFormat="1" hidden="1" x14ac:dyDescent="0.2"/>
    <row r="124" spans="18:31" s="35" customFormat="1" hidden="1" x14ac:dyDescent="0.2"/>
    <row r="125" spans="18:31" s="35" customFormat="1" hidden="1" x14ac:dyDescent="0.2"/>
    <row r="126" spans="18:31" s="35" customFormat="1" hidden="1" x14ac:dyDescent="0.2"/>
    <row r="127" spans="18:31" s="35" customFormat="1" hidden="1" x14ac:dyDescent="0.2"/>
    <row r="128" spans="18:31" s="35" customFormat="1" ht="15" hidden="1" x14ac:dyDescent="0.2">
      <c r="R128" s="45" t="s">
        <v>0</v>
      </c>
      <c r="S128" s="45" t="s">
        <v>1</v>
      </c>
      <c r="T128" s="45" t="s">
        <v>2</v>
      </c>
      <c r="U128" s="45" t="s">
        <v>3</v>
      </c>
      <c r="V128" s="45" t="s">
        <v>4</v>
      </c>
      <c r="W128" s="45" t="s">
        <v>5</v>
      </c>
      <c r="X128" s="45" t="s">
        <v>6</v>
      </c>
      <c r="Y128" s="45" t="s">
        <v>7</v>
      </c>
      <c r="Z128" s="45" t="s">
        <v>8</v>
      </c>
      <c r="AA128" s="45" t="s">
        <v>9</v>
      </c>
      <c r="AB128" s="45" t="s">
        <v>10</v>
      </c>
      <c r="AC128" s="45" t="s">
        <v>11</v>
      </c>
      <c r="AD128" s="45" t="s">
        <v>12</v>
      </c>
      <c r="AE128" s="45" t="s">
        <v>13</v>
      </c>
    </row>
    <row r="129" spans="18:31" s="35" customFormat="1" ht="15" hidden="1" x14ac:dyDescent="0.2">
      <c r="R129" s="46">
        <v>29992</v>
      </c>
      <c r="S129" s="41">
        <f t="shared" ref="S129:S160" si="26">M66</f>
        <v>19695</v>
      </c>
      <c r="T129" s="101">
        <f>IF(AND($F$6="YES",HLOOKUP($C$11,$C$11:$N$12,2,0)&gt;=$T$106),$S129+$U$109*0.7*1+$S129*$J$6*1/1200,$S129+$U$109*0.7*1+$S129*$J$5*1/1200)</f>
        <v>19849.93</v>
      </c>
      <c r="U129" s="101">
        <f>IF(AND($F$6="YES",HLOOKUP($D$11,$C$11:$N$12,2,0)&gt;=$T$106),$S129+$U$109*0.7*2+($S129)*$J$6*2/1200+$U$109*0.7*$J$6/1200,$S129+$U$109*0.7*2+($S129)*$J$5*2/1200+$U$109*0.7*$J$5/1200)</f>
        <v>20004.937000000002</v>
      </c>
      <c r="V129" s="101">
        <f>IF(AND($F$6="YES",HLOOKUP($E$11,$C$11:$N$12,2,0)=$T$106),$S129+$U$109*0.7*3+($S129)*$J$5*2/1200+($S129)*$J$6*1/1200+$U$109*0.7*2*$J$6/1200+$U$109*0.7*$J$5/1200,IF(AND($F$6="YES",HLOOKUP($E$11,$C$11:$N$12,2,0)&gt;$T$106),$S129+$U$109*0.7*3+($S129)*$J$6*3/1200+$U$109*0.7*2*$J$6/1200+$U$109*0.7*1*$J$5/1200,$S129+$U$109*0.7*3+($S129)*$J$5*3/1200+$U$109*0.7*2*$J$5/1200+$U$109*0.7*1*$J$5/1200))</f>
        <v>20160.021000000001</v>
      </c>
      <c r="W129" s="101">
        <f>IF(AND($F$6="YES",HLOOKUP($F$11,$C$11:$N$12,2,0)&gt;=$T$106),$V129+$U$109*0.7*1+$V129*$J$6*1/1200,$V129+$U$109*0.7*1+$V129*$J$5*1/1200)</f>
        <v>20316.681152249999</v>
      </c>
      <c r="X129" s="101">
        <f>IF(AND($F$6="YES",HLOOKUP($G$11,$C$11:$N$12,2,0)=$T$106),$V129+$U$109*0.7*2+($V129)*$J$6*2/1200+$U$109*0.7*$J$6/1200,IF(AND($F$6="YES",HLOOKUP($G$11,$C$11:$N$12,2,0)&gt;$T$106),$V129+$U$109*0.7*2+($V129)*$J$6*2/1200+$U$109*0.7*$J$6/1200,$V129+$U$109*0.7*2+($V129)*$J$5*2/1200+$U$109*0.7*$J$5/1200))</f>
        <v>20473.417429500001</v>
      </c>
      <c r="Y129" s="101">
        <f>IF(AND($F$6="YES",HLOOKUP($H$11,$C$11:$N$12,2,0)=$T$106),$V129+$U$109*0.7*3+($V129)*$J$5*2/1200+($V129)*$J$6*1/1200+$U$109*0.7*2*$J$6/1200+$U$109*0.7*$J$5/1200,IF(AND($F$6="YES",HLOOKUP($H$11,$C$11:$N$12,2,0)&gt;$T$106),$V129+$U$109*0.7*3+($V129)*$J$6*3/1200+$U$109*0.7*2*$J$6/1200+$U$109*0.7*1*$J$6/1200,$V129+$U$109*0.7*3+($V129)*$J$5*3/1200+$U$109*0.7*2*$J$5/1200+$U$109*0.7*1*$J$5/1200))</f>
        <v>20630.229831749999</v>
      </c>
      <c r="Z129" s="101">
        <f>IF(AND($F$6="YES",HLOOKUP($I$11,$C$11:$N$12,2,0)&gt;=$T$106),$Y129+$U$109*0.7*1+$Y129*$J$6*1/1200,$Y129+$U$109*0.7*1+$Y129*$J$5*1/1200)</f>
        <v>20790.298998030186</v>
      </c>
      <c r="AA129" s="101">
        <f>IF(AND($F$6="YES",HLOOKUP($J$11,$C$11:$N$12,2,0)=$T$106),$Y129+$U$109*0.7*2+($Y129)*$J$6*2/1200+$U$109*0.7*$J$6/1200,IF(AND($F$6="YES",HLOOKUP($J$11,$C$11:$N$12,2,0)&gt;$T$106),$Y129+$U$109*0.7*2+($Y129)*$J$6*2/1200+$U$109*0.7*$J$6/1200,$Y129+$U$109*0.7*2+($Y129)*$J$5*2/1200+$U$109*0.7*$J$5/1200))</f>
        <v>20950.444289310373</v>
      </c>
      <c r="AB129" s="101">
        <f>IF(AND($F$6="YES",HLOOKUP($K$11,$C$11:$N$12,2,0)=$T$106),$Y129+$U$109*0.7*3+($Y129)*$J$5*2/1200+($Y129)*$J$6*1/1200+$U$109*0.7*2*$J$6/1200+$U$109*0.7*$J$5/1200,IF(AND($F$6="YES",HLOOKUP($K$11,$C$11:$N$12,2,0)&gt;$T$106),$Y129+$U$109*0.7*3+($Y129)*$J$6*3/1200+$U$109*0.7*2*$J$6/1200+$U$109*0.7*1*$J$6/1200,$Y129+$U$109*0.7*3+($Y129)*$J$5*3/1200+$U$109*0.7*2*$J$5/1200+$U$109*0.7*1*$J$5/1200))</f>
        <v>21110.66570559056</v>
      </c>
      <c r="AC129" s="101">
        <f>IF(AND($F$6="YES",HLOOKUP($L$11,$C$11:$N$12,2,0)&gt;=$T$106),$AB129+$U$109*0.7*1+$AB129*$J$6*1/1200,$AB129+$U$109*0.7*1+$AB129*$J$5*1/1200)</f>
        <v>21274.21803195609</v>
      </c>
      <c r="AD129" s="101">
        <f>IF(AND($F$6="YES",HLOOKUP($M$11,$C$11:$N$12,2,0)=$T$106),$AB129+$U$109*0.7*2+($AB129)*$J$6*2/1200+$U$109*0.7*$J$6/1200,IF(AND($F$6="YES",HLOOKUP($M$11,$C$11:$N$12,2,0)&gt;$T$106),$AB129+$U$109*0.7*2+($AB129)*$J$6*2/1200+$U$109*0.7*$J$6/1200,$AB129+$U$109*0.7*2+($AB129)*$J$5*2/1200+$U$109*0.7*$J$5/1200))</f>
        <v>21437.846483321624</v>
      </c>
      <c r="AE129" s="101">
        <f>IF(AND($F$6="YES",HLOOKUP($N$11,$C$11:$N$12,2,0)=$T$106),$AB129+$U$109*0.7*3+($AB129)*$J$5*2/1200+($AB129)*$J$6*1/1200+$U$109*0.7*2*$J$6/1200+$U$109*0.7*$J$5/1200,IF(AND($F$6="YES",HLOOKUP($N$11,$C$11:$N$12,2,0)&gt;$T$106),$AB129+$U$109*0.7*3+($AB129)*$J$6*3/1200+$U$109*0.7*2*$J$6/1200+$U$109*0.7*1*$J$6/1200,$AB129+$U$109*0.7*3+($AB129)*$J$5*3/1200+$U$109*0.7*2*$J$5/1200+$U$109*0.7*1*$J$5/1200))</f>
        <v>21601.551059687154</v>
      </c>
    </row>
    <row r="130" spans="18:31" s="35" customFormat="1" ht="15" hidden="1" x14ac:dyDescent="0.2">
      <c r="R130" s="46">
        <v>30326</v>
      </c>
      <c r="S130" s="41">
        <f t="shared" si="26"/>
        <v>17933</v>
      </c>
      <c r="T130" s="101">
        <f t="shared" ref="T130:T160" si="27">IF(AND($F$6="YES",HLOOKUP($C$11,$C$11:$N$12,2,0)&gt;=$T$106),$S130+$U$109*0.7*1+$S130*$J$6*1/1200,$S130+$U$109*0.7*1+$S130*$J$5*1/1200)</f>
        <v>18075.008666666668</v>
      </c>
      <c r="U130" s="101">
        <f t="shared" ref="U130:U160" si="28">IF(AND($F$6="YES",HLOOKUP($D$11,$C$11:$N$12,2,0)&gt;=$T$106),$S130+$U$109*0.7*2+($S130)*$J$6*2/1200+$U$109*0.7*$J$6/1200,$S130+$U$109*0.7*2+($S130)*$J$5*2/1200+$U$109*0.7*$J$5/1200)</f>
        <v>18217.094333333334</v>
      </c>
      <c r="V130" s="101">
        <f t="shared" ref="V130:V160" si="29">IF(AND($F$6="YES",HLOOKUP($E$11,$C$11:$N$12,2,0)=$T$106),$S130+$U$109*0.7*3+($S130)*$J$5*2/1200+($S130)*$J$6*1/1200+$U$109*0.7*2*$J$6/1200+$U$109*0.7*$J$5/1200,IF(AND($F$6="YES",HLOOKUP($E$11,$C$11:$N$12,2,0)&gt;$T$106),$S130+$U$109*0.7*3+($S130)*$J$6*3/1200+$U$109*0.7*2*$J$6/1200+$U$109*0.7*1*$J$5/1200,$S130+$U$109*0.7*3+($S130)*$J$5*3/1200+$U$109*0.7*2*$J$5/1200+$U$109*0.7*1*$J$5/1200))</f>
        <v>18359.257000000001</v>
      </c>
      <c r="W130" s="101">
        <f t="shared" ref="W130:W160" si="30">IF(AND($F$6="YES",HLOOKUP($F$11,$C$11:$N$12,2,0)&gt;=$T$106),$V130+$U$109*0.7*1+$V130*$J$6*1/1200,$V130+$U$109*0.7*1+$V130*$J$5*1/1200)</f>
        <v>18502.861613250003</v>
      </c>
      <c r="X130" s="101">
        <f t="shared" ref="X130:X160" si="31">IF(AND($F$6="YES",HLOOKUP($G$11,$C$11:$N$12,2,0)=$T$106),$V130+$U$109*0.7*2+($V130)*$J$6*2/1200+$U$109*0.7*$J$6/1200,IF(AND($F$6="YES",HLOOKUP($G$11,$C$11:$N$12,2,0)&gt;$T$106),$V130+$U$109*0.7*2+($V130)*$J$6*2/1200+$U$109*0.7*$J$6/1200,$V130+$U$109*0.7*2+($V130)*$J$5*2/1200+$U$109*0.7*$J$5/1200))</f>
        <v>18646.5423515</v>
      </c>
      <c r="Y130" s="101">
        <f t="shared" ref="Y130:Y160" si="32">IF(AND($F$6="YES",HLOOKUP($H$11,$C$11:$N$12,2,0)=$T$106),$V130+$U$109*0.7*3+($V130)*$J$5*2/1200+($V130)*$J$6*1/1200+$U$109*0.7*2*$J$6/1200+$U$109*0.7*$J$5/1200,IF(AND($F$6="YES",HLOOKUP($H$11,$C$11:$N$12,2,0)&gt;$T$106),$V130+$U$109*0.7*3+($V130)*$J$6*3/1200+$U$109*0.7*2*$J$6/1200+$U$109*0.7*1*$J$6/1200,$V130+$U$109*0.7*3+($V130)*$J$5*3/1200+$U$109*0.7*2*$J$5/1200+$U$109*0.7*1*$J$5/1200))</f>
        <v>18790.299214750001</v>
      </c>
      <c r="Z130" s="101">
        <f t="shared" ref="Z130:Z160" si="33">IF(AND($F$6="YES",HLOOKUP($I$11,$C$11:$N$12,2,0)&gt;=$T$106),$Y130+$U$109*0.7*1+$Y130*$J$6*1/1200,$Y130+$U$109*0.7*1+$Y130*$J$5*1/1200)</f>
        <v>18937.028884056937</v>
      </c>
      <c r="AA130" s="101">
        <f t="shared" ref="AA130:AA160" si="34">IF(AND($F$6="YES",HLOOKUP($J$11,$C$11:$N$12,2,0)=$T$106),$Y130+$U$109*0.7*2+($Y130)*$J$6*2/1200+$U$109*0.7*$J$6/1200,IF(AND($F$6="YES",HLOOKUP($J$11,$C$11:$N$12,2,0)&gt;$T$106),$Y130+$U$109*0.7*2+($Y130)*$J$6*2/1200+$U$109*0.7*$J$6/1200,$Y130+$U$109*0.7*2+($Y130)*$J$5*2/1200+$U$109*0.7*$J$5/1200))</f>
        <v>19083.834678363877</v>
      </c>
      <c r="AB130" s="101">
        <f t="shared" ref="AB130:AB160" si="35">IF(AND($F$6="YES",HLOOKUP($K$11,$C$11:$N$12,2,0)=$T$106),$Y130+$U$109*0.7*3+($Y130)*$J$5*2/1200+($Y130)*$J$6*1/1200+$U$109*0.7*2*$J$6/1200+$U$109*0.7*$J$5/1200,IF(AND($F$6="YES",HLOOKUP($K$11,$C$11:$N$12,2,0)&gt;$T$106),$Y130+$U$109*0.7*3+($Y130)*$J$6*3/1200+$U$109*0.7*2*$J$6/1200+$U$109*0.7*1*$J$6/1200,$Y130+$U$109*0.7*3+($Y130)*$J$5*3/1200+$U$109*0.7*2*$J$5/1200+$U$109*0.7*1*$J$5/1200))</f>
        <v>19230.716597670813</v>
      </c>
      <c r="AC130" s="101">
        <f t="shared" ref="AC130:AC160" si="36">IF(AND($F$6="YES",HLOOKUP($L$11,$C$11:$N$12,2,0)&gt;=$T$106),$AB130+$U$109*0.7*1+$AB130*$J$6*1/1200,$AB130+$U$109*0.7*1+$AB130*$J$5*1/1200)</f>
        <v>19380.639293003926</v>
      </c>
      <c r="AD130" s="101">
        <f t="shared" ref="AD130:AD160" si="37">IF(AND($F$6="YES",HLOOKUP($M$11,$C$11:$N$12,2,0)=$T$106),$AB130+$U$109*0.7*2+($AB130)*$J$6*2/1200+$U$109*0.7*$J$6/1200,IF(AND($F$6="YES",HLOOKUP($M$11,$C$11:$N$12,2,0)&gt;$T$106),$AB130+$U$109*0.7*2+($AB130)*$J$6*2/1200+$U$109*0.7*$J$6/1200,$AB130+$U$109*0.7*2+($AB130)*$J$5*2/1200+$U$109*0.7*$J$5/1200))</f>
        <v>19530.638113337038</v>
      </c>
      <c r="AE130" s="101">
        <f t="shared" ref="AE130:AE160" si="38">IF(AND($F$6="YES",HLOOKUP($N$11,$C$11:$N$12,2,0)=$T$106),$AB130+$U$109*0.7*3+($AB130)*$J$5*2/1200+($AB130)*$J$6*1/1200+$U$109*0.7*2*$J$6/1200+$U$109*0.7*$J$5/1200,IF(AND($F$6="YES",HLOOKUP($N$11,$C$11:$N$12,2,0)&gt;$T$106),$AB130+$U$109*0.7*3+($AB130)*$J$6*3/1200+$U$109*0.7*2*$J$6/1200+$U$109*0.7*1*$J$6/1200,$AB130+$U$109*0.7*3+($AB130)*$J$5*3/1200+$U$109*0.7*2*$J$5/1200+$U$109*0.7*1*$J$5/1200))</f>
        <v>19680.713058670153</v>
      </c>
    </row>
    <row r="131" spans="18:31" s="35" customFormat="1" ht="15" hidden="1" x14ac:dyDescent="0.2">
      <c r="R131" s="46">
        <v>30691</v>
      </c>
      <c r="S131" s="41">
        <f t="shared" si="26"/>
        <v>16353</v>
      </c>
      <c r="T131" s="101">
        <f t="shared" si="27"/>
        <v>16483.421999999999</v>
      </c>
      <c r="U131" s="101">
        <f t="shared" si="28"/>
        <v>16613.921000000002</v>
      </c>
      <c r="V131" s="101">
        <f t="shared" si="29"/>
        <v>16744.496999999999</v>
      </c>
      <c r="W131" s="101">
        <f t="shared" si="30"/>
        <v>16876.394603249999</v>
      </c>
      <c r="X131" s="101">
        <f t="shared" si="31"/>
        <v>17008.368331499998</v>
      </c>
      <c r="Y131" s="101">
        <f t="shared" si="32"/>
        <v>17140.418184749997</v>
      </c>
      <c r="Z131" s="101">
        <f t="shared" si="33"/>
        <v>17275.186216589434</v>
      </c>
      <c r="AA131" s="101">
        <f t="shared" si="34"/>
        <v>17410.030373428872</v>
      </c>
      <c r="AB131" s="101">
        <f t="shared" si="35"/>
        <v>17544.950655268309</v>
      </c>
      <c r="AC131" s="101">
        <f t="shared" si="36"/>
        <v>17682.651547519003</v>
      </c>
      <c r="AD131" s="101">
        <f t="shared" si="37"/>
        <v>17820.4285647697</v>
      </c>
      <c r="AE131" s="101">
        <f t="shared" si="38"/>
        <v>17958.281707020393</v>
      </c>
    </row>
    <row r="132" spans="18:31" s="35" customFormat="1" ht="15" hidden="1" x14ac:dyDescent="0.2">
      <c r="R132" s="46">
        <v>31057</v>
      </c>
      <c r="S132" s="41">
        <f t="shared" si="26"/>
        <v>14937</v>
      </c>
      <c r="T132" s="101">
        <f t="shared" si="27"/>
        <v>15057.038</v>
      </c>
      <c r="U132" s="101">
        <f t="shared" si="28"/>
        <v>15177.153</v>
      </c>
      <c r="V132" s="101">
        <f t="shared" si="29"/>
        <v>15297.344999999999</v>
      </c>
      <c r="W132" s="101">
        <f t="shared" si="30"/>
        <v>15418.75075125</v>
      </c>
      <c r="X132" s="101">
        <f t="shared" si="31"/>
        <v>15540.2326275</v>
      </c>
      <c r="Y132" s="101">
        <f t="shared" si="32"/>
        <v>15661.790628749997</v>
      </c>
      <c r="Z132" s="101">
        <f t="shared" si="33"/>
        <v>15785.838610808434</v>
      </c>
      <c r="AA132" s="101">
        <f t="shared" si="34"/>
        <v>15909.962717866872</v>
      </c>
      <c r="AB132" s="101">
        <f t="shared" si="35"/>
        <v>16034.162949925309</v>
      </c>
      <c r="AC132" s="101">
        <f t="shared" si="36"/>
        <v>16160.910631312267</v>
      </c>
      <c r="AD132" s="101">
        <f t="shared" si="37"/>
        <v>16287.734437699226</v>
      </c>
      <c r="AE132" s="101">
        <f t="shared" si="38"/>
        <v>16414.634369086183</v>
      </c>
    </row>
    <row r="133" spans="18:31" s="35" customFormat="1" ht="15" hidden="1" x14ac:dyDescent="0.2">
      <c r="R133" s="46">
        <v>31422</v>
      </c>
      <c r="S133" s="41">
        <f t="shared" si="26"/>
        <v>13645</v>
      </c>
      <c r="T133" s="101">
        <f t="shared" si="27"/>
        <v>13755.563333333334</v>
      </c>
      <c r="U133" s="101">
        <f t="shared" si="28"/>
        <v>13866.203666666666</v>
      </c>
      <c r="V133" s="101">
        <f t="shared" si="29"/>
        <v>13976.921</v>
      </c>
      <c r="W133" s="101">
        <f t="shared" si="30"/>
        <v>14088.753677250001</v>
      </c>
      <c r="X133" s="101">
        <f t="shared" si="31"/>
        <v>14200.662479500001</v>
      </c>
      <c r="Y133" s="101">
        <f t="shared" si="32"/>
        <v>14312.647406749998</v>
      </c>
      <c r="Z133" s="101">
        <f t="shared" si="33"/>
        <v>14426.914100448936</v>
      </c>
      <c r="AA133" s="101">
        <f t="shared" si="34"/>
        <v>14541.256919147872</v>
      </c>
      <c r="AB133" s="101">
        <f t="shared" si="35"/>
        <v>14655.675862846809</v>
      </c>
      <c r="AC133" s="101">
        <f t="shared" si="36"/>
        <v>14772.429512852448</v>
      </c>
      <c r="AD133" s="101">
        <f t="shared" si="37"/>
        <v>14889.259287858087</v>
      </c>
      <c r="AE133" s="101">
        <f t="shared" si="38"/>
        <v>15006.165187863726</v>
      </c>
    </row>
    <row r="134" spans="18:31" s="35" customFormat="1" ht="15" hidden="1" x14ac:dyDescent="0.2">
      <c r="R134" s="46">
        <v>31787</v>
      </c>
      <c r="S134" s="41">
        <f t="shared" si="26"/>
        <v>12516</v>
      </c>
      <c r="T134" s="101">
        <f t="shared" si="27"/>
        <v>12618.284</v>
      </c>
      <c r="U134" s="101">
        <f t="shared" si="28"/>
        <v>12720.644999999999</v>
      </c>
      <c r="V134" s="101">
        <f t="shared" si="29"/>
        <v>12823.083000000001</v>
      </c>
      <c r="W134" s="101">
        <f t="shared" si="30"/>
        <v>12926.55035175</v>
      </c>
      <c r="X134" s="101">
        <f t="shared" si="31"/>
        <v>13030.093828499999</v>
      </c>
      <c r="Y134" s="101">
        <f t="shared" si="32"/>
        <v>13133.71343025</v>
      </c>
      <c r="Z134" s="101">
        <f t="shared" si="33"/>
        <v>13239.432852619313</v>
      </c>
      <c r="AA134" s="101">
        <f t="shared" si="34"/>
        <v>13345.228399988624</v>
      </c>
      <c r="AB134" s="101">
        <f t="shared" si="35"/>
        <v>13451.100072357936</v>
      </c>
      <c r="AC134" s="101">
        <f t="shared" si="36"/>
        <v>13559.120547882532</v>
      </c>
      <c r="AD134" s="101">
        <f t="shared" si="37"/>
        <v>13667.217148407126</v>
      </c>
      <c r="AE134" s="101">
        <f t="shared" si="38"/>
        <v>13775.389873931721</v>
      </c>
    </row>
    <row r="135" spans="18:31" s="35" customFormat="1" ht="15" hidden="1" x14ac:dyDescent="0.2">
      <c r="R135" s="46">
        <v>32152</v>
      </c>
      <c r="S135" s="41">
        <f t="shared" si="26"/>
        <v>11490</v>
      </c>
      <c r="T135" s="101">
        <f t="shared" si="27"/>
        <v>11584.76</v>
      </c>
      <c r="U135" s="101">
        <f t="shared" si="28"/>
        <v>11679.597</v>
      </c>
      <c r="V135" s="101">
        <f t="shared" si="29"/>
        <v>11774.511</v>
      </c>
      <c r="W135" s="101">
        <f t="shared" si="30"/>
        <v>11870.37620475</v>
      </c>
      <c r="X135" s="101">
        <f t="shared" si="31"/>
        <v>11966.3175345</v>
      </c>
      <c r="Y135" s="101">
        <f t="shared" si="32"/>
        <v>12062.334989249999</v>
      </c>
      <c r="Z135" s="101">
        <f t="shared" si="33"/>
        <v>12160.286917922062</v>
      </c>
      <c r="AA135" s="101">
        <f t="shared" si="34"/>
        <v>12258.314971594124</v>
      </c>
      <c r="AB135" s="101">
        <f t="shared" si="35"/>
        <v>12356.419150266185</v>
      </c>
      <c r="AC135" s="101">
        <f t="shared" si="36"/>
        <v>12456.503189105615</v>
      </c>
      <c r="AD135" s="101">
        <f t="shared" si="37"/>
        <v>12556.663352945045</v>
      </c>
      <c r="AE135" s="101">
        <f t="shared" si="38"/>
        <v>12656.899641784474</v>
      </c>
    </row>
    <row r="136" spans="18:31" s="35" customFormat="1" ht="15" hidden="1" x14ac:dyDescent="0.2">
      <c r="R136" s="46">
        <v>32518</v>
      </c>
      <c r="S136" s="41">
        <f t="shared" si="26"/>
        <v>10568</v>
      </c>
      <c r="T136" s="101">
        <f t="shared" si="27"/>
        <v>10655.998666666666</v>
      </c>
      <c r="U136" s="101">
        <f t="shared" si="28"/>
        <v>10744.074333333332</v>
      </c>
      <c r="V136" s="101">
        <f t="shared" si="29"/>
        <v>10832.226999999999</v>
      </c>
      <c r="W136" s="101">
        <f t="shared" si="30"/>
        <v>10921.260645749999</v>
      </c>
      <c r="X136" s="101">
        <f t="shared" si="31"/>
        <v>11010.370416499998</v>
      </c>
      <c r="Y136" s="101">
        <f t="shared" si="32"/>
        <v>11099.556312249997</v>
      </c>
      <c r="Z136" s="101">
        <f t="shared" si="33"/>
        <v>11190.52809551381</v>
      </c>
      <c r="AA136" s="101">
        <f t="shared" si="34"/>
        <v>11281.576003777622</v>
      </c>
      <c r="AB136" s="101">
        <f t="shared" si="35"/>
        <v>11372.700037041433</v>
      </c>
      <c r="AC136" s="101">
        <f t="shared" si="36"/>
        <v>11465.652112309985</v>
      </c>
      <c r="AD136" s="101">
        <f t="shared" si="37"/>
        <v>11558.680312578534</v>
      </c>
      <c r="AE136" s="101">
        <f t="shared" si="38"/>
        <v>11651.784637847084</v>
      </c>
    </row>
    <row r="137" spans="18:31" s="35" customFormat="1" ht="15" hidden="1" x14ac:dyDescent="0.2">
      <c r="R137" s="46">
        <v>32874</v>
      </c>
      <c r="S137" s="41">
        <f t="shared" si="26"/>
        <v>10357</v>
      </c>
      <c r="T137" s="101">
        <f t="shared" si="27"/>
        <v>10443.451333333333</v>
      </c>
      <c r="U137" s="101">
        <f t="shared" si="28"/>
        <v>10529.979666666666</v>
      </c>
      <c r="V137" s="101">
        <f t="shared" si="29"/>
        <v>10616.584999999999</v>
      </c>
      <c r="W137" s="101">
        <f t="shared" si="30"/>
        <v>10704.055241249998</v>
      </c>
      <c r="X137" s="101">
        <f t="shared" si="31"/>
        <v>10791.601607499999</v>
      </c>
      <c r="Y137" s="101">
        <f t="shared" si="32"/>
        <v>10879.224098749997</v>
      </c>
      <c r="Z137" s="101">
        <f t="shared" si="33"/>
        <v>10968.598473465934</v>
      </c>
      <c r="AA137" s="101">
        <f t="shared" si="34"/>
        <v>11058.048973181872</v>
      </c>
      <c r="AB137" s="101">
        <f t="shared" si="35"/>
        <v>11147.575597897809</v>
      </c>
      <c r="AC137" s="101">
        <f t="shared" si="36"/>
        <v>11238.895520982567</v>
      </c>
      <c r="AD137" s="101">
        <f t="shared" si="37"/>
        <v>11330.291569067327</v>
      </c>
      <c r="AE137" s="101">
        <f t="shared" si="38"/>
        <v>11421.763742152085</v>
      </c>
    </row>
    <row r="138" spans="18:31" s="35" customFormat="1" ht="15" hidden="1" x14ac:dyDescent="0.2">
      <c r="R138" s="46">
        <v>33239</v>
      </c>
      <c r="S138" s="41">
        <f t="shared" si="26"/>
        <v>9164</v>
      </c>
      <c r="T138" s="101">
        <f t="shared" si="27"/>
        <v>9241.7026666666661</v>
      </c>
      <c r="U138" s="101">
        <f t="shared" si="28"/>
        <v>9319.4823333333334</v>
      </c>
      <c r="V138" s="101">
        <f t="shared" si="29"/>
        <v>9397.3389999999999</v>
      </c>
      <c r="W138" s="101">
        <f t="shared" si="30"/>
        <v>9475.9697077500005</v>
      </c>
      <c r="X138" s="101">
        <f t="shared" si="31"/>
        <v>9554.6765404999987</v>
      </c>
      <c r="Y138" s="101">
        <f t="shared" si="32"/>
        <v>9633.4594982499984</v>
      </c>
      <c r="Z138" s="101">
        <f t="shared" si="33"/>
        <v>9713.802079612311</v>
      </c>
      <c r="AA138" s="101">
        <f t="shared" si="34"/>
        <v>9794.2207859746231</v>
      </c>
      <c r="AB138" s="101">
        <f t="shared" si="35"/>
        <v>9874.7156173369349</v>
      </c>
      <c r="AC138" s="101">
        <f t="shared" si="36"/>
        <v>9956.8073055626282</v>
      </c>
      <c r="AD138" s="101">
        <f t="shared" si="37"/>
        <v>10038.975118788319</v>
      </c>
      <c r="AE138" s="101">
        <f t="shared" si="38"/>
        <v>10121.219057014012</v>
      </c>
    </row>
    <row r="139" spans="18:31" s="35" customFormat="1" ht="15" hidden="1" x14ac:dyDescent="0.2">
      <c r="R139" s="46">
        <v>33604</v>
      </c>
      <c r="S139" s="41">
        <f t="shared" si="26"/>
        <v>8103</v>
      </c>
      <c r="T139" s="101">
        <f t="shared" si="27"/>
        <v>8172.9219999999996</v>
      </c>
      <c r="U139" s="101">
        <f t="shared" si="28"/>
        <v>8242.9209999999985</v>
      </c>
      <c r="V139" s="101">
        <f t="shared" si="29"/>
        <v>8312.9969999999994</v>
      </c>
      <c r="W139" s="101">
        <f t="shared" si="30"/>
        <v>8383.7662282499987</v>
      </c>
      <c r="X139" s="101">
        <f t="shared" si="31"/>
        <v>8454.6115814999994</v>
      </c>
      <c r="Y139" s="101">
        <f t="shared" si="32"/>
        <v>8525.5330597499978</v>
      </c>
      <c r="Z139" s="101">
        <f t="shared" si="33"/>
        <v>8597.8431744331847</v>
      </c>
      <c r="AA139" s="101">
        <f t="shared" si="34"/>
        <v>8670.2294141163729</v>
      </c>
      <c r="AB139" s="101">
        <f t="shared" si="35"/>
        <v>8742.691778799559</v>
      </c>
      <c r="AC139" s="101">
        <f t="shared" si="36"/>
        <v>8816.5762941958565</v>
      </c>
      <c r="AD139" s="101">
        <f t="shared" si="37"/>
        <v>8890.5369345921517</v>
      </c>
      <c r="AE139" s="101">
        <f t="shared" si="38"/>
        <v>8964.5736999884484</v>
      </c>
    </row>
    <row r="140" spans="18:31" s="35" customFormat="1" ht="15" hidden="1" x14ac:dyDescent="0.2">
      <c r="R140" s="46">
        <v>33970</v>
      </c>
      <c r="S140" s="41">
        <f t="shared" si="26"/>
        <v>7156</v>
      </c>
      <c r="T140" s="101">
        <f t="shared" si="27"/>
        <v>7218.9773333333333</v>
      </c>
      <c r="U140" s="101">
        <f t="shared" si="28"/>
        <v>7282.0316666666668</v>
      </c>
      <c r="V140" s="101">
        <f t="shared" si="29"/>
        <v>7345.1630000000005</v>
      </c>
      <c r="W140" s="101">
        <f t="shared" si="30"/>
        <v>7408.9154317500006</v>
      </c>
      <c r="X140" s="101">
        <f t="shared" si="31"/>
        <v>7472.7439885000003</v>
      </c>
      <c r="Y140" s="101">
        <f t="shared" si="32"/>
        <v>7536.6486702499997</v>
      </c>
      <c r="Z140" s="101">
        <f t="shared" si="33"/>
        <v>7601.7893731093118</v>
      </c>
      <c r="AA140" s="101">
        <f t="shared" si="34"/>
        <v>7667.0062009686244</v>
      </c>
      <c r="AB140" s="101">
        <f t="shared" si="35"/>
        <v>7732.2991538279366</v>
      </c>
      <c r="AC140" s="101">
        <f t="shared" si="36"/>
        <v>7798.8583226931887</v>
      </c>
      <c r="AD140" s="101">
        <f t="shared" si="37"/>
        <v>7865.4936165584413</v>
      </c>
      <c r="AE140" s="101">
        <f t="shared" si="38"/>
        <v>7932.2050354236935</v>
      </c>
    </row>
    <row r="141" spans="18:31" s="35" customFormat="1" ht="15" hidden="1" x14ac:dyDescent="0.2">
      <c r="R141" s="46">
        <v>34335</v>
      </c>
      <c r="S141" s="41">
        <f t="shared" si="26"/>
        <v>6316</v>
      </c>
      <c r="T141" s="101">
        <f t="shared" si="27"/>
        <v>6372.8173333333334</v>
      </c>
      <c r="U141" s="101">
        <f t="shared" si="28"/>
        <v>6429.711666666667</v>
      </c>
      <c r="V141" s="101">
        <f t="shared" si="29"/>
        <v>6486.6830000000009</v>
      </c>
      <c r="W141" s="101">
        <f t="shared" si="30"/>
        <v>6544.2114517500013</v>
      </c>
      <c r="X141" s="101">
        <f t="shared" si="31"/>
        <v>6601.8160285000004</v>
      </c>
      <c r="Y141" s="101">
        <f t="shared" si="32"/>
        <v>6659.4967302500008</v>
      </c>
      <c r="Z141" s="101">
        <f t="shared" si="33"/>
        <v>6718.278081544313</v>
      </c>
      <c r="AA141" s="101">
        <f t="shared" si="34"/>
        <v>6777.1355578386256</v>
      </c>
      <c r="AB141" s="101">
        <f t="shared" si="35"/>
        <v>6836.0691591329378</v>
      </c>
      <c r="AC141" s="101">
        <f t="shared" si="36"/>
        <v>6896.1306605366517</v>
      </c>
      <c r="AD141" s="101">
        <f t="shared" si="37"/>
        <v>6956.2682869403652</v>
      </c>
      <c r="AE141" s="101">
        <f t="shared" si="38"/>
        <v>7016.4820383440792</v>
      </c>
    </row>
    <row r="142" spans="18:31" s="35" customFormat="1" ht="15" hidden="1" x14ac:dyDescent="0.2">
      <c r="R142" s="46">
        <v>34700</v>
      </c>
      <c r="S142" s="41">
        <f t="shared" si="26"/>
        <v>5571</v>
      </c>
      <c r="T142" s="101">
        <f t="shared" si="27"/>
        <v>5622.3540000000003</v>
      </c>
      <c r="U142" s="101">
        <f t="shared" si="28"/>
        <v>5673.7849999999999</v>
      </c>
      <c r="V142" s="101">
        <f t="shared" si="29"/>
        <v>5725.2930000000006</v>
      </c>
      <c r="W142" s="101">
        <f t="shared" si="30"/>
        <v>5777.3013742500007</v>
      </c>
      <c r="X142" s="101">
        <f t="shared" si="31"/>
        <v>5829.3858735000003</v>
      </c>
      <c r="Y142" s="101">
        <f t="shared" si="32"/>
        <v>5881.5464977500005</v>
      </c>
      <c r="Z142" s="101">
        <f t="shared" si="33"/>
        <v>5934.6877098586883</v>
      </c>
      <c r="AA142" s="101">
        <f t="shared" si="34"/>
        <v>5987.9050469673748</v>
      </c>
      <c r="AB142" s="101">
        <f t="shared" si="35"/>
        <v>6041.1985090760627</v>
      </c>
      <c r="AC142" s="101">
        <f t="shared" si="36"/>
        <v>6095.497198266864</v>
      </c>
      <c r="AD142" s="101">
        <f t="shared" si="37"/>
        <v>6149.8720124576648</v>
      </c>
      <c r="AE142" s="101">
        <f t="shared" si="38"/>
        <v>6204.3229516484671</v>
      </c>
    </row>
    <row r="143" spans="18:31" s="35" customFormat="1" ht="15" hidden="1" x14ac:dyDescent="0.2">
      <c r="R143" s="46">
        <v>35065</v>
      </c>
      <c r="S143" s="41">
        <f t="shared" si="26"/>
        <v>4913</v>
      </c>
      <c r="T143" s="101">
        <f t="shared" si="27"/>
        <v>4959.528666666667</v>
      </c>
      <c r="U143" s="101">
        <f t="shared" si="28"/>
        <v>5006.1343333333334</v>
      </c>
      <c r="V143" s="101">
        <f t="shared" si="29"/>
        <v>5052.8170000000009</v>
      </c>
      <c r="W143" s="101">
        <f t="shared" si="30"/>
        <v>5099.9499232500011</v>
      </c>
      <c r="X143" s="101">
        <f t="shared" si="31"/>
        <v>5147.1589715000009</v>
      </c>
      <c r="Y143" s="101">
        <f t="shared" si="32"/>
        <v>5194.4441447500003</v>
      </c>
      <c r="Z143" s="101">
        <f t="shared" si="33"/>
        <v>5242.6038647994374</v>
      </c>
      <c r="AA143" s="101">
        <f t="shared" si="34"/>
        <v>5290.8397098488749</v>
      </c>
      <c r="AB143" s="101">
        <f t="shared" si="35"/>
        <v>5339.1516798983121</v>
      </c>
      <c r="AC143" s="101">
        <f t="shared" si="36"/>
        <v>5388.3605295775751</v>
      </c>
      <c r="AD143" s="101">
        <f t="shared" si="37"/>
        <v>5437.6455042568368</v>
      </c>
      <c r="AE143" s="101">
        <f t="shared" si="38"/>
        <v>5487.0066039361</v>
      </c>
    </row>
    <row r="144" spans="18:31" s="35" customFormat="1" ht="15" hidden="1" x14ac:dyDescent="0.2">
      <c r="R144" s="46">
        <v>35431</v>
      </c>
      <c r="S144" s="41">
        <f t="shared" si="26"/>
        <v>4318</v>
      </c>
      <c r="T144" s="101">
        <f t="shared" si="27"/>
        <v>4360.1653333333334</v>
      </c>
      <c r="U144" s="101">
        <f t="shared" si="28"/>
        <v>4402.407666666667</v>
      </c>
      <c r="V144" s="101">
        <f t="shared" si="29"/>
        <v>4444.7270000000008</v>
      </c>
      <c r="W144" s="101">
        <f t="shared" si="30"/>
        <v>4487.4512707500007</v>
      </c>
      <c r="X144" s="101">
        <f t="shared" si="31"/>
        <v>4530.2516665000003</v>
      </c>
      <c r="Y144" s="101">
        <f t="shared" si="32"/>
        <v>4573.1281872500003</v>
      </c>
      <c r="Z144" s="101">
        <f t="shared" si="33"/>
        <v>4616.783366607563</v>
      </c>
      <c r="AA144" s="101">
        <f t="shared" si="34"/>
        <v>4660.5146709651253</v>
      </c>
      <c r="AB144" s="101">
        <f t="shared" si="35"/>
        <v>4704.3221003226872</v>
      </c>
      <c r="AC144" s="101">
        <f t="shared" si="36"/>
        <v>4748.9284355500267</v>
      </c>
      <c r="AD144" s="101">
        <f t="shared" si="37"/>
        <v>4793.6108957773658</v>
      </c>
      <c r="AE144" s="101">
        <f t="shared" si="38"/>
        <v>4838.3694810047054</v>
      </c>
    </row>
    <row r="145" spans="18:31" s="35" customFormat="1" ht="15" hidden="1" x14ac:dyDescent="0.2">
      <c r="R145" s="46">
        <v>35796</v>
      </c>
      <c r="S145" s="41">
        <f t="shared" si="26"/>
        <v>3795</v>
      </c>
      <c r="T145" s="101">
        <f t="shared" si="27"/>
        <v>3833.33</v>
      </c>
      <c r="U145" s="101">
        <f t="shared" si="28"/>
        <v>3871.7370000000001</v>
      </c>
      <c r="V145" s="101">
        <f t="shared" si="29"/>
        <v>3910.221</v>
      </c>
      <c r="W145" s="101">
        <f t="shared" si="30"/>
        <v>3949.0701022500002</v>
      </c>
      <c r="X145" s="101">
        <f t="shared" si="31"/>
        <v>3987.9953295</v>
      </c>
      <c r="Y145" s="101">
        <f t="shared" si="32"/>
        <v>4026.9966817500003</v>
      </c>
      <c r="Z145" s="101">
        <f t="shared" si="33"/>
        <v>4066.692407692688</v>
      </c>
      <c r="AA145" s="101">
        <f t="shared" si="34"/>
        <v>4106.4642586353748</v>
      </c>
      <c r="AB145" s="101">
        <f t="shared" si="35"/>
        <v>4146.3122345780621</v>
      </c>
      <c r="AC145" s="101">
        <f t="shared" si="36"/>
        <v>4186.8729982787527</v>
      </c>
      <c r="AD145" s="101">
        <f t="shared" si="37"/>
        <v>4227.5098869794438</v>
      </c>
      <c r="AE145" s="101">
        <f t="shared" si="38"/>
        <v>4268.2229006801344</v>
      </c>
    </row>
    <row r="146" spans="18:31" s="35" customFormat="1" ht="15" hidden="1" x14ac:dyDescent="0.2">
      <c r="R146" s="46">
        <v>36161</v>
      </c>
      <c r="S146" s="41">
        <f t="shared" si="26"/>
        <v>3334</v>
      </c>
      <c r="T146" s="101">
        <f t="shared" si="27"/>
        <v>3368.9493333333335</v>
      </c>
      <c r="U146" s="101">
        <f t="shared" si="28"/>
        <v>3403.9756666666667</v>
      </c>
      <c r="V146" s="101">
        <f t="shared" si="29"/>
        <v>3439.0790000000002</v>
      </c>
      <c r="W146" s="101">
        <f t="shared" si="30"/>
        <v>3474.5123227500003</v>
      </c>
      <c r="X146" s="101">
        <f t="shared" si="31"/>
        <v>3510.0217705</v>
      </c>
      <c r="Y146" s="101">
        <f t="shared" si="32"/>
        <v>3545.6073432500002</v>
      </c>
      <c r="Z146" s="101">
        <f t="shared" si="33"/>
        <v>3581.8129964885629</v>
      </c>
      <c r="AA146" s="101">
        <f t="shared" si="34"/>
        <v>3618.0947747271252</v>
      </c>
      <c r="AB146" s="101">
        <f t="shared" si="35"/>
        <v>3654.4526779656881</v>
      </c>
      <c r="AC146" s="101">
        <f t="shared" si="36"/>
        <v>3691.4474598809393</v>
      </c>
      <c r="AD146" s="101">
        <f t="shared" si="37"/>
        <v>3728.5183667961905</v>
      </c>
      <c r="AE146" s="101">
        <f t="shared" si="38"/>
        <v>3765.6653987114419</v>
      </c>
    </row>
    <row r="147" spans="18:31" s="35" customFormat="1" ht="15" hidden="1" x14ac:dyDescent="0.2">
      <c r="R147" s="46">
        <v>36526</v>
      </c>
      <c r="S147" s="41">
        <f t="shared" si="26"/>
        <v>2916</v>
      </c>
      <c r="T147" s="101">
        <f t="shared" si="27"/>
        <v>2947.884</v>
      </c>
      <c r="U147" s="101">
        <f t="shared" si="28"/>
        <v>2979.8450000000003</v>
      </c>
      <c r="V147" s="101">
        <f t="shared" si="29"/>
        <v>3011.8830000000003</v>
      </c>
      <c r="W147" s="101">
        <f t="shared" si="30"/>
        <v>3044.2191517500005</v>
      </c>
      <c r="X147" s="101">
        <f t="shared" si="31"/>
        <v>3076.6314285000003</v>
      </c>
      <c r="Y147" s="101">
        <f t="shared" si="32"/>
        <v>3109.1198302500002</v>
      </c>
      <c r="Z147" s="101">
        <f t="shared" si="33"/>
        <v>3142.1609490193127</v>
      </c>
      <c r="AA147" s="101">
        <f t="shared" si="34"/>
        <v>3175.2781927886253</v>
      </c>
      <c r="AB147" s="101">
        <f t="shared" si="35"/>
        <v>3208.471561557938</v>
      </c>
      <c r="AC147" s="101">
        <f t="shared" si="36"/>
        <v>3242.2329803792331</v>
      </c>
      <c r="AD147" s="101">
        <f t="shared" si="37"/>
        <v>3276.0705242005283</v>
      </c>
      <c r="AE147" s="101">
        <f t="shared" si="38"/>
        <v>3309.9841930218231</v>
      </c>
    </row>
    <row r="148" spans="18:31" s="35" customFormat="1" ht="15" hidden="1" x14ac:dyDescent="0.2">
      <c r="R148" s="46">
        <v>36892</v>
      </c>
      <c r="S148" s="41">
        <f t="shared" si="26"/>
        <v>2552</v>
      </c>
      <c r="T148" s="101">
        <f t="shared" si="27"/>
        <v>2581.2146666666667</v>
      </c>
      <c r="U148" s="101">
        <f t="shared" si="28"/>
        <v>2610.5063333333337</v>
      </c>
      <c r="V148" s="101">
        <f t="shared" si="29"/>
        <v>2639.8750000000005</v>
      </c>
      <c r="W148" s="101">
        <f t="shared" si="30"/>
        <v>2669.5140937500005</v>
      </c>
      <c r="X148" s="101">
        <f t="shared" si="31"/>
        <v>2699.2293125000006</v>
      </c>
      <c r="Y148" s="101">
        <f t="shared" si="32"/>
        <v>2729.0206562500007</v>
      </c>
      <c r="Z148" s="101">
        <f t="shared" si="33"/>
        <v>2759.3060560078134</v>
      </c>
      <c r="AA148" s="101">
        <f t="shared" si="34"/>
        <v>2789.6675807656256</v>
      </c>
      <c r="AB148" s="101">
        <f t="shared" si="35"/>
        <v>2820.1052305234384</v>
      </c>
      <c r="AC148" s="101">
        <f t="shared" si="36"/>
        <v>2851.0509934447332</v>
      </c>
      <c r="AD148" s="101">
        <f t="shared" si="37"/>
        <v>2882.0728813660285</v>
      </c>
      <c r="AE148" s="101">
        <f t="shared" si="38"/>
        <v>2913.1708942873233</v>
      </c>
    </row>
    <row r="149" spans="18:31" s="35" customFormat="1" ht="15" hidden="1" x14ac:dyDescent="0.2">
      <c r="R149" s="46">
        <v>37257</v>
      </c>
      <c r="S149" s="41">
        <f t="shared" si="26"/>
        <v>2227</v>
      </c>
      <c r="T149" s="101">
        <f t="shared" si="27"/>
        <v>2253.8313333333335</v>
      </c>
      <c r="U149" s="101">
        <f t="shared" si="28"/>
        <v>2280.7396666666668</v>
      </c>
      <c r="V149" s="101">
        <f t="shared" si="29"/>
        <v>2307.7250000000004</v>
      </c>
      <c r="W149" s="101">
        <f t="shared" si="30"/>
        <v>2334.9560062500004</v>
      </c>
      <c r="X149" s="101">
        <f t="shared" si="31"/>
        <v>2362.2631375000005</v>
      </c>
      <c r="Y149" s="101">
        <f t="shared" si="32"/>
        <v>2389.6463937500007</v>
      </c>
      <c r="Z149" s="101">
        <f t="shared" si="33"/>
        <v>2417.4713301046881</v>
      </c>
      <c r="AA149" s="101">
        <f t="shared" si="34"/>
        <v>2445.3723914593756</v>
      </c>
      <c r="AB149" s="101">
        <f t="shared" si="35"/>
        <v>2473.3495778140632</v>
      </c>
      <c r="AC149" s="101">
        <f t="shared" si="36"/>
        <v>2501.7813622532153</v>
      </c>
      <c r="AD149" s="101">
        <f t="shared" si="37"/>
        <v>2530.289271692367</v>
      </c>
      <c r="AE149" s="101">
        <f t="shared" si="38"/>
        <v>2558.8733061315193</v>
      </c>
    </row>
    <row r="150" spans="18:31" s="35" customFormat="1" ht="15" hidden="1" x14ac:dyDescent="0.2">
      <c r="R150" s="46">
        <v>37622</v>
      </c>
      <c r="S150" s="41">
        <f t="shared" si="26"/>
        <v>1928</v>
      </c>
      <c r="T150" s="101">
        <f t="shared" si="27"/>
        <v>1952.6386666666667</v>
      </c>
      <c r="U150" s="101">
        <f t="shared" si="28"/>
        <v>1977.3543333333334</v>
      </c>
      <c r="V150" s="101">
        <f t="shared" si="29"/>
        <v>2002.1469999999999</v>
      </c>
      <c r="W150" s="101">
        <f t="shared" si="30"/>
        <v>2027.1625657499999</v>
      </c>
      <c r="X150" s="101">
        <f t="shared" si="31"/>
        <v>2052.2542564999999</v>
      </c>
      <c r="Y150" s="101">
        <f t="shared" si="32"/>
        <v>2077.4220722499999</v>
      </c>
      <c r="Z150" s="101">
        <f t="shared" si="33"/>
        <v>2102.9833822738124</v>
      </c>
      <c r="AA150" s="101">
        <f t="shared" si="34"/>
        <v>2128.6208172976249</v>
      </c>
      <c r="AB150" s="101">
        <f t="shared" si="35"/>
        <v>2154.3343773214374</v>
      </c>
      <c r="AC150" s="101">
        <f t="shared" si="36"/>
        <v>2180.4533015570178</v>
      </c>
      <c r="AD150" s="101">
        <f t="shared" si="37"/>
        <v>2206.6483507925982</v>
      </c>
      <c r="AE150" s="101">
        <f t="shared" si="38"/>
        <v>2232.9195250281787</v>
      </c>
    </row>
    <row r="151" spans="18:31" s="35" customFormat="1" ht="15" hidden="1" x14ac:dyDescent="0.2">
      <c r="R151" s="46">
        <v>37987</v>
      </c>
      <c r="S151" s="41">
        <f t="shared" si="26"/>
        <v>1660</v>
      </c>
      <c r="T151" s="101">
        <f t="shared" si="27"/>
        <v>1682.6733333333334</v>
      </c>
      <c r="U151" s="101">
        <f t="shared" si="28"/>
        <v>1705.4236666666666</v>
      </c>
      <c r="V151" s="101">
        <f t="shared" si="29"/>
        <v>1728.251</v>
      </c>
      <c r="W151" s="101">
        <f t="shared" si="30"/>
        <v>1751.2808197499999</v>
      </c>
      <c r="X151" s="101">
        <f t="shared" si="31"/>
        <v>1774.3867645</v>
      </c>
      <c r="Y151" s="101">
        <f t="shared" si="32"/>
        <v>1797.56883425</v>
      </c>
      <c r="Z151" s="101">
        <f t="shared" si="33"/>
        <v>1821.1012082983125</v>
      </c>
      <c r="AA151" s="101">
        <f t="shared" si="34"/>
        <v>1844.709707346625</v>
      </c>
      <c r="AB151" s="101">
        <f t="shared" si="35"/>
        <v>1868.3943313949376</v>
      </c>
      <c r="AC151" s="101">
        <f t="shared" si="36"/>
        <v>1892.4401902975508</v>
      </c>
      <c r="AD151" s="101">
        <f t="shared" si="37"/>
        <v>1916.5621742001642</v>
      </c>
      <c r="AE151" s="101">
        <f t="shared" si="38"/>
        <v>1940.7602831027775</v>
      </c>
    </row>
    <row r="152" spans="18:31" s="35" customFormat="1" ht="15" hidden="1" x14ac:dyDescent="0.2">
      <c r="R152" s="46">
        <v>38353</v>
      </c>
      <c r="S152" s="41">
        <f t="shared" si="26"/>
        <v>1412</v>
      </c>
      <c r="T152" s="101">
        <f t="shared" si="27"/>
        <v>1432.8546666666666</v>
      </c>
      <c r="U152" s="101">
        <f t="shared" si="28"/>
        <v>1453.7863333333332</v>
      </c>
      <c r="V152" s="101">
        <f t="shared" si="29"/>
        <v>1474.7950000000001</v>
      </c>
      <c r="W152" s="101">
        <f t="shared" si="30"/>
        <v>1495.98726375</v>
      </c>
      <c r="X152" s="101">
        <f t="shared" si="31"/>
        <v>1517.2556525000002</v>
      </c>
      <c r="Y152" s="101">
        <f t="shared" si="32"/>
        <v>1538.6001662500003</v>
      </c>
      <c r="Z152" s="101">
        <f t="shared" si="33"/>
        <v>1560.2550174553128</v>
      </c>
      <c r="AA152" s="101">
        <f t="shared" si="34"/>
        <v>1581.9859936606254</v>
      </c>
      <c r="AB152" s="101">
        <f t="shared" si="35"/>
        <v>1603.793094865938</v>
      </c>
      <c r="AC152" s="101">
        <f t="shared" si="36"/>
        <v>1625.9205948037161</v>
      </c>
      <c r="AD152" s="101">
        <f t="shared" si="37"/>
        <v>1648.124219741494</v>
      </c>
      <c r="AE152" s="101">
        <f t="shared" si="38"/>
        <v>1670.4039696792722</v>
      </c>
    </row>
    <row r="153" spans="18:31" s="35" customFormat="1" ht="15" hidden="1" x14ac:dyDescent="0.2">
      <c r="R153" s="46">
        <v>38718</v>
      </c>
      <c r="S153" s="41">
        <f t="shared" si="26"/>
        <v>1183</v>
      </c>
      <c r="T153" s="101">
        <f t="shared" si="27"/>
        <v>1202.1753333333334</v>
      </c>
      <c r="U153" s="101">
        <f t="shared" si="28"/>
        <v>1221.4276666666667</v>
      </c>
      <c r="V153" s="101">
        <f t="shared" si="29"/>
        <v>1240.7570000000001</v>
      </c>
      <c r="W153" s="101">
        <f t="shared" si="30"/>
        <v>1260.2524882500002</v>
      </c>
      <c r="X153" s="101">
        <f t="shared" si="31"/>
        <v>1279.8241015000001</v>
      </c>
      <c r="Y153" s="101">
        <f t="shared" si="32"/>
        <v>1299.4718397500003</v>
      </c>
      <c r="Z153" s="101">
        <f t="shared" si="33"/>
        <v>1319.3930105881877</v>
      </c>
      <c r="AA153" s="101">
        <f t="shared" si="34"/>
        <v>1339.3903064263754</v>
      </c>
      <c r="AB153" s="101">
        <f t="shared" si="35"/>
        <v>1359.463727264563</v>
      </c>
      <c r="AC153" s="101">
        <f t="shared" si="36"/>
        <v>1379.8198392872312</v>
      </c>
      <c r="AD153" s="101">
        <f t="shared" si="37"/>
        <v>1400.2520763098992</v>
      </c>
      <c r="AE153" s="101">
        <f t="shared" si="38"/>
        <v>1420.7604383325674</v>
      </c>
    </row>
    <row r="154" spans="18:31" s="35" customFormat="1" ht="15" hidden="1" x14ac:dyDescent="0.2">
      <c r="R154" s="46">
        <v>39083</v>
      </c>
      <c r="S154" s="41">
        <f t="shared" si="26"/>
        <v>971</v>
      </c>
      <c r="T154" s="101">
        <f t="shared" si="27"/>
        <v>988.62066666666669</v>
      </c>
      <c r="U154" s="101">
        <f t="shared" si="28"/>
        <v>1006.3183333333334</v>
      </c>
      <c r="V154" s="101">
        <f t="shared" si="29"/>
        <v>1024.0930000000001</v>
      </c>
      <c r="W154" s="101">
        <f t="shared" si="30"/>
        <v>1042.01767425</v>
      </c>
      <c r="X154" s="101">
        <f t="shared" si="31"/>
        <v>1060.0184735</v>
      </c>
      <c r="Y154" s="101">
        <f t="shared" si="32"/>
        <v>1078.0953977500003</v>
      </c>
      <c r="Z154" s="101">
        <f t="shared" si="33"/>
        <v>1096.4115893836879</v>
      </c>
      <c r="AA154" s="101">
        <f t="shared" si="34"/>
        <v>1114.8039060173753</v>
      </c>
      <c r="AB154" s="101">
        <f t="shared" si="35"/>
        <v>1133.272347651063</v>
      </c>
      <c r="AC154" s="101">
        <f t="shared" si="36"/>
        <v>1151.9885721715332</v>
      </c>
      <c r="AD154" s="101">
        <f t="shared" si="37"/>
        <v>1170.7809216920034</v>
      </c>
      <c r="AE154" s="101">
        <f t="shared" si="38"/>
        <v>1189.6493962124737</v>
      </c>
    </row>
    <row r="155" spans="18:31" s="35" customFormat="1" ht="15" hidden="1" x14ac:dyDescent="0.2">
      <c r="R155" s="46">
        <v>39448</v>
      </c>
      <c r="S155" s="41">
        <f t="shared" si="26"/>
        <v>775</v>
      </c>
      <c r="T155" s="101">
        <f t="shared" si="27"/>
        <v>791.18333333333328</v>
      </c>
      <c r="U155" s="101">
        <f t="shared" si="28"/>
        <v>807.44366666666667</v>
      </c>
      <c r="V155" s="101">
        <f t="shared" si="29"/>
        <v>823.78099999999995</v>
      </c>
      <c r="W155" s="101">
        <f t="shared" si="30"/>
        <v>840.25341225</v>
      </c>
      <c r="X155" s="101">
        <f t="shared" si="31"/>
        <v>856.80194949999998</v>
      </c>
      <c r="Y155" s="101">
        <f t="shared" si="32"/>
        <v>873.42661175000001</v>
      </c>
      <c r="Z155" s="101">
        <f t="shared" si="33"/>
        <v>890.25895468518752</v>
      </c>
      <c r="AA155" s="101">
        <f t="shared" si="34"/>
        <v>907.16742262037508</v>
      </c>
      <c r="AB155" s="101">
        <f t="shared" si="35"/>
        <v>924.15201555556257</v>
      </c>
      <c r="AC155" s="101">
        <f t="shared" si="36"/>
        <v>941.35211766834038</v>
      </c>
      <c r="AD155" s="101">
        <f t="shared" si="37"/>
        <v>958.62834478111824</v>
      </c>
      <c r="AE155" s="101">
        <f t="shared" si="38"/>
        <v>975.98069689389604</v>
      </c>
    </row>
    <row r="156" spans="18:31" s="35" customFormat="1" ht="15" hidden="1" x14ac:dyDescent="0.2">
      <c r="R156" s="46">
        <v>39814</v>
      </c>
      <c r="S156" s="41">
        <f t="shared" si="26"/>
        <v>595</v>
      </c>
      <c r="T156" s="101">
        <f t="shared" si="27"/>
        <v>609.86333333333334</v>
      </c>
      <c r="U156" s="101">
        <f t="shared" si="28"/>
        <v>624.80366666666669</v>
      </c>
      <c r="V156" s="101">
        <f t="shared" si="29"/>
        <v>639.82100000000003</v>
      </c>
      <c r="W156" s="101">
        <f t="shared" si="30"/>
        <v>654.95970225000008</v>
      </c>
      <c r="X156" s="101">
        <f t="shared" si="31"/>
        <v>670.17452950000006</v>
      </c>
      <c r="Y156" s="101">
        <f t="shared" si="32"/>
        <v>685.46548175000009</v>
      </c>
      <c r="Z156" s="101">
        <f t="shared" si="33"/>
        <v>700.93510649268762</v>
      </c>
      <c r="AA156" s="101">
        <f t="shared" si="34"/>
        <v>716.48085623537509</v>
      </c>
      <c r="AB156" s="101">
        <f t="shared" si="35"/>
        <v>732.1027309780626</v>
      </c>
      <c r="AC156" s="101">
        <f t="shared" si="36"/>
        <v>747.91047577765357</v>
      </c>
      <c r="AD156" s="101">
        <f t="shared" si="37"/>
        <v>763.7943455772446</v>
      </c>
      <c r="AE156" s="101">
        <f t="shared" si="38"/>
        <v>779.75434037683544</v>
      </c>
    </row>
    <row r="157" spans="18:31" s="35" customFormat="1" ht="15" hidden="1" x14ac:dyDescent="0.2">
      <c r="R157" s="46">
        <v>40179</v>
      </c>
      <c r="S157" s="41">
        <f t="shared" si="26"/>
        <v>429</v>
      </c>
      <c r="T157" s="101">
        <f t="shared" si="27"/>
        <v>442.64600000000002</v>
      </c>
      <c r="U157" s="101">
        <f t="shared" si="28"/>
        <v>456.36899999999997</v>
      </c>
      <c r="V157" s="101">
        <f t="shared" si="29"/>
        <v>470.16899999999998</v>
      </c>
      <c r="W157" s="101">
        <f t="shared" si="30"/>
        <v>484.07772524999996</v>
      </c>
      <c r="X157" s="101">
        <f t="shared" si="31"/>
        <v>498.06257549999998</v>
      </c>
      <c r="Y157" s="101">
        <f t="shared" si="32"/>
        <v>512.12355075000005</v>
      </c>
      <c r="Z157" s="101">
        <f t="shared" si="33"/>
        <v>526.33644649293751</v>
      </c>
      <c r="AA157" s="101">
        <f t="shared" si="34"/>
        <v>540.62546723587513</v>
      </c>
      <c r="AB157" s="101">
        <f t="shared" si="35"/>
        <v>554.99061297881258</v>
      </c>
      <c r="AC157" s="101">
        <f t="shared" si="36"/>
        <v>569.51429492290902</v>
      </c>
      <c r="AD157" s="101">
        <f t="shared" si="37"/>
        <v>584.11410186700539</v>
      </c>
      <c r="AE157" s="101">
        <f t="shared" si="38"/>
        <v>598.79003381110181</v>
      </c>
    </row>
    <row r="158" spans="18:31" s="35" customFormat="1" ht="15" hidden="1" x14ac:dyDescent="0.2">
      <c r="R158" s="46">
        <v>40544</v>
      </c>
      <c r="S158" s="41">
        <f t="shared" si="26"/>
        <v>274</v>
      </c>
      <c r="T158" s="101">
        <f t="shared" si="27"/>
        <v>286.50933333333336</v>
      </c>
      <c r="U158" s="101">
        <f t="shared" si="28"/>
        <v>299.09566666666666</v>
      </c>
      <c r="V158" s="101">
        <f t="shared" si="29"/>
        <v>311.75900000000001</v>
      </c>
      <c r="W158" s="101">
        <f t="shared" si="30"/>
        <v>324.51925275000002</v>
      </c>
      <c r="X158" s="101">
        <f t="shared" si="31"/>
        <v>337.35563050000002</v>
      </c>
      <c r="Y158" s="101">
        <f t="shared" si="32"/>
        <v>350.26813325000001</v>
      </c>
      <c r="Z158" s="101">
        <f t="shared" si="33"/>
        <v>363.3075772160625</v>
      </c>
      <c r="AA158" s="101">
        <f t="shared" si="34"/>
        <v>376.42314618212498</v>
      </c>
      <c r="AB158" s="101">
        <f t="shared" si="35"/>
        <v>389.61484014818745</v>
      </c>
      <c r="AC158" s="101">
        <f t="shared" si="36"/>
        <v>402.9395477392618</v>
      </c>
      <c r="AD158" s="101">
        <f t="shared" si="37"/>
        <v>416.34038033033619</v>
      </c>
      <c r="AE158" s="101">
        <f t="shared" si="38"/>
        <v>429.81733792141051</v>
      </c>
    </row>
    <row r="159" spans="18:31" s="35" customFormat="1" ht="15" hidden="1" x14ac:dyDescent="0.2">
      <c r="R159" s="46">
        <v>40909</v>
      </c>
      <c r="S159" s="41">
        <f t="shared" si="26"/>
        <v>131</v>
      </c>
      <c r="T159" s="101">
        <f t="shared" si="27"/>
        <v>142.46066666666667</v>
      </c>
      <c r="U159" s="101">
        <f t="shared" si="28"/>
        <v>153.99833333333333</v>
      </c>
      <c r="V159" s="101">
        <f t="shared" si="29"/>
        <v>165.613</v>
      </c>
      <c r="W159" s="101">
        <f t="shared" si="30"/>
        <v>177.31369425</v>
      </c>
      <c r="X159" s="101">
        <f t="shared" si="31"/>
        <v>189.09051349999999</v>
      </c>
      <c r="Y159" s="101">
        <f t="shared" si="32"/>
        <v>200.94345774999999</v>
      </c>
      <c r="Z159" s="101">
        <f t="shared" si="33"/>
        <v>212.90029781868751</v>
      </c>
      <c r="AA159" s="101">
        <f t="shared" si="34"/>
        <v>224.93326288737498</v>
      </c>
      <c r="AB159" s="101">
        <f t="shared" si="35"/>
        <v>237.0423529560625</v>
      </c>
      <c r="AC159" s="101">
        <f t="shared" si="36"/>
        <v>249.26091001499395</v>
      </c>
      <c r="AD159" s="101">
        <f t="shared" si="37"/>
        <v>261.55559207392537</v>
      </c>
      <c r="AE159" s="101">
        <f t="shared" si="38"/>
        <v>273.92639913285683</v>
      </c>
    </row>
    <row r="160" spans="18:31" s="35" customFormat="1" ht="15" hidden="1" x14ac:dyDescent="0.2">
      <c r="R160" s="46">
        <v>41275</v>
      </c>
      <c r="S160" s="41">
        <f t="shared" si="26"/>
        <v>0</v>
      </c>
      <c r="T160" s="101">
        <f t="shared" si="27"/>
        <v>10.5</v>
      </c>
      <c r="U160" s="101">
        <f t="shared" si="28"/>
        <v>21.077000000000002</v>
      </c>
      <c r="V160" s="101">
        <f t="shared" si="29"/>
        <v>31.731000000000002</v>
      </c>
      <c r="W160" s="101">
        <f t="shared" si="30"/>
        <v>42.461049750000001</v>
      </c>
      <c r="X160" s="101">
        <f t="shared" si="31"/>
        <v>53.267224499999998</v>
      </c>
      <c r="Y160" s="101">
        <f t="shared" si="32"/>
        <v>64.149524249999999</v>
      </c>
      <c r="Z160" s="101">
        <f t="shared" si="33"/>
        <v>75.114608300812492</v>
      </c>
      <c r="AA160" s="101">
        <f t="shared" si="34"/>
        <v>86.155817351625004</v>
      </c>
      <c r="AB160" s="101">
        <f t="shared" si="35"/>
        <v>97.273151402437492</v>
      </c>
      <c r="AC160" s="101">
        <f t="shared" si="36"/>
        <v>108.47838175010516</v>
      </c>
      <c r="AD160" s="101">
        <f t="shared" si="37"/>
        <v>119.75973709777284</v>
      </c>
      <c r="AE160" s="101">
        <f t="shared" si="38"/>
        <v>131.1172174454405</v>
      </c>
    </row>
    <row r="161" spans="18:31" s="35" customFormat="1" ht="15" hidden="1" x14ac:dyDescent="0.2">
      <c r="R161" s="46"/>
      <c r="S161" s="41"/>
      <c r="T161" s="42"/>
      <c r="U161" s="42"/>
      <c r="V161" s="42"/>
      <c r="W161" s="42"/>
      <c r="X161" s="42"/>
      <c r="Y161" s="42"/>
      <c r="Z161" s="42"/>
      <c r="AA161" s="42"/>
      <c r="AB161" s="42"/>
      <c r="AC161" s="42"/>
      <c r="AD161" s="42"/>
      <c r="AE161" s="42"/>
    </row>
    <row r="162" spans="18:31" s="35" customFormat="1" ht="15" hidden="1" x14ac:dyDescent="0.2">
      <c r="R162" s="46"/>
      <c r="S162" s="41"/>
      <c r="T162" s="42"/>
      <c r="U162" s="42"/>
      <c r="V162" s="42"/>
      <c r="W162" s="42"/>
      <c r="X162" s="42"/>
      <c r="Y162" s="42"/>
      <c r="Z162" s="42"/>
      <c r="AA162" s="42"/>
      <c r="AB162" s="42"/>
      <c r="AC162" s="42"/>
      <c r="AD162" s="42"/>
      <c r="AE162" s="42"/>
    </row>
    <row r="163" spans="18:31" s="35" customFormat="1" ht="15" hidden="1" x14ac:dyDescent="0.2">
      <c r="R163" s="46"/>
      <c r="S163" s="41"/>
      <c r="T163" s="42"/>
      <c r="U163" s="42"/>
      <c r="V163" s="42"/>
      <c r="W163" s="42"/>
      <c r="X163" s="42"/>
      <c r="Y163" s="42"/>
      <c r="Z163" s="42"/>
      <c r="AA163" s="42"/>
      <c r="AB163" s="42"/>
      <c r="AC163" s="42"/>
      <c r="AD163" s="42"/>
      <c r="AE163" s="42"/>
    </row>
    <row r="164" spans="18:31" s="35" customFormat="1" ht="15" hidden="1" x14ac:dyDescent="0.2">
      <c r="R164" s="46"/>
      <c r="S164" s="41"/>
      <c r="T164" s="42"/>
      <c r="U164" s="42"/>
      <c r="V164" s="42"/>
      <c r="W164" s="42"/>
      <c r="X164" s="42"/>
      <c r="Y164" s="42"/>
      <c r="Z164" s="42"/>
      <c r="AA164" s="42"/>
      <c r="AB164" s="42"/>
      <c r="AC164" s="42"/>
      <c r="AD164" s="42"/>
      <c r="AE164" s="42"/>
    </row>
    <row r="165" spans="18:31" s="35" customFormat="1" ht="15" hidden="1" x14ac:dyDescent="0.2">
      <c r="R165" s="46"/>
      <c r="S165" s="41"/>
      <c r="T165" s="42"/>
      <c r="U165" s="42"/>
      <c r="V165" s="42"/>
      <c r="W165" s="42"/>
      <c r="X165" s="42"/>
      <c r="Y165" s="42"/>
      <c r="Z165" s="42"/>
      <c r="AA165" s="42"/>
      <c r="AB165" s="42"/>
      <c r="AC165" s="42"/>
      <c r="AD165" s="42"/>
      <c r="AE165" s="42"/>
    </row>
    <row r="166" spans="18:31" s="35" customFormat="1" ht="15" hidden="1" x14ac:dyDescent="0.2">
      <c r="R166" s="46"/>
      <c r="S166" s="41"/>
      <c r="T166" s="42"/>
      <c r="U166" s="42"/>
      <c r="V166" s="42"/>
      <c r="W166" s="42"/>
      <c r="X166" s="42"/>
      <c r="Y166" s="42"/>
      <c r="Z166" s="42"/>
      <c r="AA166" s="42"/>
      <c r="AB166" s="42"/>
      <c r="AC166" s="42"/>
      <c r="AD166" s="42"/>
      <c r="AE166" s="42"/>
    </row>
    <row r="167" spans="18:31" s="35" customFormat="1" ht="15" hidden="1" x14ac:dyDescent="0.2">
      <c r="R167" s="46"/>
      <c r="S167" s="41"/>
      <c r="T167" s="42"/>
      <c r="U167" s="42"/>
      <c r="V167" s="42"/>
      <c r="W167" s="42"/>
      <c r="X167" s="42"/>
      <c r="Y167" s="42"/>
      <c r="Z167" s="42"/>
      <c r="AA167" s="42"/>
      <c r="AB167" s="42"/>
      <c r="AC167" s="42"/>
      <c r="AD167" s="42"/>
      <c r="AE167" s="42"/>
    </row>
    <row r="168" spans="18:31" s="35" customFormat="1" hidden="1" x14ac:dyDescent="0.2"/>
    <row r="169" spans="18:31" s="35" customFormat="1" hidden="1" x14ac:dyDescent="0.2"/>
    <row r="170" spans="18:31" s="35" customFormat="1" hidden="1" x14ac:dyDescent="0.2"/>
    <row r="171" spans="18:31" s="35" customFormat="1" hidden="1" x14ac:dyDescent="0.2"/>
    <row r="172" spans="18:31" s="35" customFormat="1" hidden="1" x14ac:dyDescent="0.2"/>
    <row r="173" spans="18:31" s="35" customFormat="1" hidden="1" x14ac:dyDescent="0.2"/>
    <row r="174" spans="18:31" s="35" customFormat="1" hidden="1" x14ac:dyDescent="0.2"/>
    <row r="175" spans="18:31" s="35" customFormat="1" hidden="1" x14ac:dyDescent="0.2"/>
    <row r="176" spans="18:31" s="35" customFormat="1" hidden="1" x14ac:dyDescent="0.2"/>
    <row r="177" spans="18:31" s="35" customFormat="1" hidden="1" x14ac:dyDescent="0.2"/>
    <row r="178" spans="18:31" s="35" customFormat="1" ht="15" hidden="1" x14ac:dyDescent="0.2">
      <c r="R178" s="45" t="s">
        <v>0</v>
      </c>
      <c r="S178" s="45" t="s">
        <v>1</v>
      </c>
      <c r="T178" s="45" t="s">
        <v>2</v>
      </c>
      <c r="U178" s="45" t="s">
        <v>3</v>
      </c>
      <c r="V178" s="45" t="s">
        <v>4</v>
      </c>
      <c r="W178" s="45" t="s">
        <v>5</v>
      </c>
      <c r="X178" s="45" t="s">
        <v>6</v>
      </c>
      <c r="Y178" s="45" t="s">
        <v>7</v>
      </c>
      <c r="Z178" s="45" t="s">
        <v>8</v>
      </c>
      <c r="AA178" s="45" t="s">
        <v>9</v>
      </c>
      <c r="AB178" s="45" t="s">
        <v>10</v>
      </c>
      <c r="AC178" s="45" t="s">
        <v>11</v>
      </c>
      <c r="AD178" s="45" t="s">
        <v>12</v>
      </c>
      <c r="AE178" s="45" t="s">
        <v>13</v>
      </c>
    </row>
    <row r="179" spans="18:31" s="35" customFormat="1" ht="15" hidden="1" x14ac:dyDescent="0.2">
      <c r="R179" s="46">
        <v>29992</v>
      </c>
      <c r="S179" s="41">
        <f t="shared" ref="S179:S210" si="39">N66</f>
        <v>16259</v>
      </c>
      <c r="T179" s="101">
        <f>IF(AND($F$6="YES",HLOOKUP($C$11,$C$11:$N$12,2,0)&gt;=$T$106),$S179+$U$108*0.7*1+$S179*$J$6*1/1200,$S179+$U$108*0.7*1+$S179*$J$5*1/1200)</f>
        <v>16385.232666666667</v>
      </c>
      <c r="U179" s="101">
        <f>IF(AND($F$6="YES",HLOOKUP($D$11,$C$11:$N$12,2,0)&gt;=$T$106),$S179+$U$108*0.7*2+($S179)*$J$6*2/1200+$U$108*0.7*$J$6/1200,$S179+$U$108*0.7*2+($S179)*$J$5*2/1200+$U$108*0.7*$J$5/1200)</f>
        <v>16511.516666666666</v>
      </c>
      <c r="V179" s="101">
        <f>IF(AND($F$6="YES",HLOOKUP($E$11,$C$11:$N$12,2,0)=$T$106),$S179+$U$108*0.7*3+($S179)*$J$5*2/1200+($S179)*$J$6*1/1200+$U$108*0.7*2*$J$6/1200+$U$108*0.7*$J$5/1200,IF(AND($F$6="YES",HLOOKUP($E$11,$C$11:$N$12,2,0)&gt;$T$106),$S179+$U$108*0.7*3+($S179)*$J$6*3/1200+$U$108*0.7*2*$J$6/1200+$U$108*0.7*1*$J$5/1200,$S179+$U$108*0.7*3+($S179)*$J$5*3/1200+$U$108*0.7*2*$J$5/1200+$U$108*0.7*1*$J$5/1200))</f>
        <v>16637.851999999999</v>
      </c>
      <c r="W179" s="101">
        <f>IF(AND($F$6="YES",HLOOKUP($F$11,$C$11:$N$12,2,0)&gt;=$T$106),$V179+$U$108*0.7*1+$V179*$J$6*1/1200,$V179+$U$108*0.7*1+$V179*$J$5*1/1200)</f>
        <v>16765.476426999998</v>
      </c>
      <c r="X179" s="101">
        <f>IF(AND($F$6="YES",HLOOKUP($G$11,$C$11:$N$12,2,0)=$T$106),$V179+$U$108*0.7*2+($V179)*$J$6*2/1200+$U$108*0.7*$J$6/1200,IF(AND($F$6="YES",HLOOKUP($G$11,$C$11:$N$12,2,0)&gt;$T$106),$V179+$U$108*0.7*2+($V179)*$J$6*2/1200+$U$108*0.7*$J$6/1200,$V179+$U$108*0.7*2+($V179)*$J$5*2/1200+$U$108*0.7*$J$5/1200))</f>
        <v>16893.151603999999</v>
      </c>
      <c r="Y179" s="101">
        <f>IF(AND($F$6="YES",HLOOKUP($H$11,$C$11:$N$12,2,0)=$T$106),$V179+$U$108*0.7*3+($V179)*$J$5*2/1200+($V179)*$J$6*1/1200+$U$108*0.7*2*$J$6/1200+$U$108*0.7*$J$5/1200,IF(AND($F$6="YES",HLOOKUP($H$11,$C$11:$N$12,2,0)&gt;$T$106),$V179+$U$108*0.7*3+($V179)*$J$6*3/1200+$U$108*0.7*2*$J$6/1200+$U$108*0.7*1*$J$6/1200,$V179+$U$108*0.7*3+($V179)*$J$5*3/1200+$U$108*0.7*2*$J$5/1200+$U$108*0.7*1*$J$5/1200))</f>
        <v>17020.877530999998</v>
      </c>
      <c r="Z179" s="101">
        <f>IF(AND($F$6="YES",HLOOKUP($I$11,$C$11:$N$12,2,0)&gt;=$T$106),$Y179+$U$108*0.7*1+$Y179*$J$6*1/1200,$Y179+$U$108*0.7*1+$Y179*$J$5*1/1200)</f>
        <v>17151.278893099749</v>
      </c>
      <c r="AA179" s="101">
        <f>IF(AND($F$6="YES",HLOOKUP($J$11,$C$11:$N$12,2,0)=$T$106),$Y179+$U$108*0.7*2+($Y179)*$J$6*2/1200+$U$108*0.7*$J$6/1200,IF(AND($F$6="YES",HLOOKUP($J$11,$C$11:$N$12,2,0)&gt;$T$106),$Y179+$U$108*0.7*2+($Y179)*$J$6*2/1200+$U$108*0.7*$J$6/1200,$Y179+$U$108*0.7*2+($Y179)*$J$5*2/1200+$U$108*0.7*$J$5/1200))</f>
        <v>17281.731005199497</v>
      </c>
      <c r="AB179" s="101">
        <f>IF(AND($F$6="YES",HLOOKUP($K$11,$C$11:$N$12,2,0)=$T$106),$Y179+$U$108*0.7*3+($Y179)*$J$5*2/1200+($Y179)*$J$6*1/1200+$U$108*0.7*2*$J$6/1200+$U$108*0.7*$J$5/1200,IF(AND($F$6="YES",HLOOKUP($K$11,$C$11:$N$12,2,0)&gt;$T$106),$Y179+$U$108*0.7*3+($Y179)*$J$6*3/1200+$U$108*0.7*2*$J$6/1200+$U$108*0.7*1*$J$6/1200,$Y179+$U$108*0.7*3+($Y179)*$J$5*3/1200+$U$108*0.7*2*$J$5/1200+$U$108*0.7*1*$J$5/1200))</f>
        <v>17412.233867299248</v>
      </c>
      <c r="AC179" s="101">
        <f>IF(AND($F$6="YES",HLOOKUP($L$11,$C$11:$N$12,2,0)&gt;=$T$106),$AB179+$U$108*0.7*1+$AB179*$J$6*1/1200,$AB179+$U$108*0.7*1+$AB179*$J$5*1/1200)</f>
        <v>17545.472562837167</v>
      </c>
      <c r="AD179" s="101">
        <f>IF(AND($F$6="YES",HLOOKUP($M$11,$C$11:$N$12,2,0)=$T$106),$AB179+$U$108*0.7*2+($AB179)*$J$6*2/1200+$U$108*0.7*$J$6/1200,IF(AND($F$6="YES",HLOOKUP($M$11,$C$11:$N$12,2,0)&gt;$T$106),$AB179+$U$108*0.7*2+($AB179)*$J$6*2/1200+$U$108*0.7*$J$6/1200,$AB179+$U$108*0.7*2+($AB179)*$J$5*2/1200+$U$108*0.7*$J$5/1200))</f>
        <v>17678.762008375084</v>
      </c>
      <c r="AE179" s="101">
        <f>IF(AND($F$6="YES",HLOOKUP($N$11,$C$11:$N$12,2,0)=$T$106),$AB179+$U$108*0.7*3+($AB179)*$J$5*2/1200+($AB179)*$J$6*1/1200+$U$108*0.7*2*$J$6/1200+$U$108*0.7*$J$5/1200,IF(AND($F$6="YES",HLOOKUP($N$11,$C$11:$N$12,2,0)&gt;$T$106),$AB179+$U$108*0.7*3+($AB179)*$J$6*3/1200+$U$108*0.7*2*$J$6/1200+$U$108*0.7*1*$J$6/1200,$AB179+$U$108*0.7*3+($AB179)*$J$5*3/1200+$U$108*0.7*2*$J$5/1200+$U$108*0.7*1*$J$5/1200))</f>
        <v>17812.102203913008</v>
      </c>
    </row>
    <row r="180" spans="18:31" s="35" customFormat="1" ht="15" hidden="1" x14ac:dyDescent="0.2">
      <c r="R180" s="46">
        <v>30326</v>
      </c>
      <c r="S180" s="41">
        <f t="shared" si="39"/>
        <v>14495</v>
      </c>
      <c r="T180" s="101">
        <f t="shared" ref="T180:T210" si="40">IF(AND($F$6="YES",HLOOKUP($C$11,$C$11:$N$12,2,0)&gt;=$T$106),$S180+$U$108*0.7*1+$S180*$J$6*1/1200,$S180+$U$108*0.7*1+$S180*$J$5*1/1200)</f>
        <v>14608.296666666667</v>
      </c>
      <c r="U180" s="101">
        <f t="shared" ref="U180:U210" si="41">IF(AND($F$6="YES",HLOOKUP($D$11,$C$11:$N$12,2,0)&gt;=$T$106),$S180+$U$108*0.7*2+($S180)*$J$6*2/1200+$U$108*0.7*$J$6/1200,$S180+$U$108*0.7*2+($S180)*$J$5*2/1200+$U$108*0.7*$J$5/1200)</f>
        <v>14721.644666666667</v>
      </c>
      <c r="V180" s="101">
        <f t="shared" ref="V180:V210" si="42">IF(AND($F$6="YES",HLOOKUP($E$11,$C$11:$N$12,2,0)=$T$106),$S180+$U$108*0.7*3+($S180)*$J$5*2/1200+($S180)*$J$6*1/1200+$U$108*0.7*2*$J$6/1200+$U$108*0.7*$J$5/1200,IF(AND($F$6="YES",HLOOKUP($E$11,$C$11:$N$12,2,0)&gt;$T$106),$S180+$U$108*0.7*3+($S180)*$J$6*3/1200+$U$108*0.7*2*$J$6/1200+$U$108*0.7*1*$J$5/1200,$S180+$U$108*0.7*3+($S180)*$J$5*3/1200+$U$108*0.7*2*$J$5/1200+$U$108*0.7*1*$J$5/1200))</f>
        <v>14835.044</v>
      </c>
      <c r="W180" s="101">
        <f t="shared" ref="W180:W210" si="43">IF(AND($F$6="YES",HLOOKUP($F$11,$C$11:$N$12,2,0)&gt;=$T$106),$V180+$U$108*0.7*1+$V180*$J$6*1/1200,$V180+$U$108*0.7*1+$V180*$J$5*1/1200)</f>
        <v>14949.598069</v>
      </c>
      <c r="X180" s="101">
        <f t="shared" ref="X180:X210" si="44">IF(AND($F$6="YES",HLOOKUP($G$11,$C$11:$N$12,2,0)=$T$106),$V180+$U$108*0.7*2+($V180)*$J$6*2/1200+$U$108*0.7*$J$6/1200,IF(AND($F$6="YES",HLOOKUP($G$11,$C$11:$N$12,2,0)&gt;$T$106),$V180+$U$108*0.7*2+($V180)*$J$6*2/1200+$U$108*0.7*$J$6/1200,$V180+$U$108*0.7*2+($V180)*$J$5*2/1200+$U$108*0.7*$J$5/1200))</f>
        <v>15064.202888</v>
      </c>
      <c r="Y180" s="101">
        <f t="shared" ref="Y180:Y210" si="45">IF(AND($F$6="YES",HLOOKUP($H$11,$C$11:$N$12,2,0)=$T$106),$V180+$U$108*0.7*3+($V180)*$J$5*2/1200+($V180)*$J$6*1/1200+$U$108*0.7*2*$J$6/1200+$U$108*0.7*$J$5/1200,IF(AND($F$6="YES",HLOOKUP($H$11,$C$11:$N$12,2,0)&gt;$T$106),$V180+$U$108*0.7*3+($V180)*$J$6*3/1200+$U$108*0.7*2*$J$6/1200+$U$108*0.7*1*$J$6/1200,$V180+$U$108*0.7*3+($V180)*$J$5*3/1200+$U$108*0.7*2*$J$5/1200+$U$108*0.7*1*$J$5/1200))</f>
        <v>15178.858457</v>
      </c>
      <c r="Z180" s="101">
        <f t="shared" ref="Z180:Z210" si="46">IF(AND($F$6="YES",HLOOKUP($I$11,$C$11:$N$12,2,0)&gt;=$T$106),$Y180+$U$108*0.7*1+$Y180*$J$6*1/1200,$Y180+$U$108*0.7*1+$Y180*$J$5*1/1200)</f>
        <v>15295.90518081325</v>
      </c>
      <c r="AA180" s="101">
        <f t="shared" ref="AA180:AA210" si="47">IF(AND($F$6="YES",HLOOKUP($J$11,$C$11:$N$12,2,0)=$T$106),$Y180+$U$108*0.7*2+($Y180)*$J$6*2/1200+$U$108*0.7*$J$6/1200,IF(AND($F$6="YES",HLOOKUP($J$11,$C$11:$N$12,2,0)&gt;$T$106),$Y180+$U$108*0.7*2+($Y180)*$J$6*2/1200+$U$108*0.7*$J$6/1200,$Y180+$U$108*0.7*2+($Y180)*$J$5*2/1200+$U$108*0.7*$J$5/1200))</f>
        <v>15413.0026546265</v>
      </c>
      <c r="AB180" s="101">
        <f t="shared" ref="AB180:AB210" si="48">IF(AND($F$6="YES",HLOOKUP($K$11,$C$11:$N$12,2,0)=$T$106),$Y180+$U$108*0.7*3+($Y180)*$J$5*2/1200+($Y180)*$J$6*1/1200+$U$108*0.7*2*$J$6/1200+$U$108*0.7*$J$5/1200,IF(AND($F$6="YES",HLOOKUP($K$11,$C$11:$N$12,2,0)&gt;$T$106),$Y180+$U$108*0.7*3+($Y180)*$J$6*3/1200+$U$108*0.7*2*$J$6/1200+$U$108*0.7*1*$J$6/1200,$Y180+$U$108*0.7*3+($Y180)*$J$5*3/1200+$U$108*0.7*2*$J$5/1200+$U$108*0.7*1*$J$5/1200))</f>
        <v>15530.150878439752</v>
      </c>
      <c r="AC180" s="101">
        <f t="shared" ref="AC180:AC210" si="49">IF(AND($F$6="YES",HLOOKUP($L$11,$C$11:$N$12,2,0)&gt;=$T$106),$AB180+$U$108*0.7*1+$AB180*$J$6*1/1200,$AB180+$U$108*0.7*1+$AB180*$J$5*1/1200)</f>
        <v>15649.744472308441</v>
      </c>
      <c r="AD180" s="101">
        <f t="shared" ref="AD180:AD210" si="50">IF(AND($F$6="YES",HLOOKUP($M$11,$C$11:$N$12,2,0)=$T$106),$AB180+$U$108*0.7*2+($AB180)*$J$6*2/1200+$U$108*0.7*$J$6/1200,IF(AND($F$6="YES",HLOOKUP($M$11,$C$11:$N$12,2,0)&gt;$T$106),$AB180+$U$108*0.7*2+($AB180)*$J$6*2/1200+$U$108*0.7*$J$6/1200,$AB180+$U$108*0.7*2+($AB180)*$J$5*2/1200+$U$108*0.7*$J$5/1200))</f>
        <v>15769.388816177128</v>
      </c>
      <c r="AE180" s="101">
        <f t="shared" ref="AE180:AE210" si="51">IF(AND($F$6="YES",HLOOKUP($N$11,$C$11:$N$12,2,0)=$T$106),$AB180+$U$108*0.7*3+($AB180)*$J$5*2/1200+($AB180)*$J$6*1/1200+$U$108*0.7*2*$J$6/1200+$U$108*0.7*$J$5/1200,IF(AND($F$6="YES",HLOOKUP($N$11,$C$11:$N$12,2,0)&gt;$T$106),$AB180+$U$108*0.7*3+($AB180)*$J$6*3/1200+$U$108*0.7*2*$J$6/1200+$U$108*0.7*1*$J$6/1200,$AB180+$U$108*0.7*3+($AB180)*$J$5*3/1200+$U$108*0.7*2*$J$5/1200+$U$108*0.7*1*$J$5/1200))</f>
        <v>15889.083910045818</v>
      </c>
    </row>
    <row r="181" spans="18:31" s="35" customFormat="1" ht="15" hidden="1" x14ac:dyDescent="0.2">
      <c r="R181" s="46">
        <v>30691</v>
      </c>
      <c r="S181" s="41">
        <f t="shared" si="39"/>
        <v>12910</v>
      </c>
      <c r="T181" s="101">
        <f t="shared" si="40"/>
        <v>13011.673333333334</v>
      </c>
      <c r="U181" s="101">
        <f t="shared" si="41"/>
        <v>13113.397999999999</v>
      </c>
      <c r="V181" s="101">
        <f t="shared" si="42"/>
        <v>13215.174000000001</v>
      </c>
      <c r="W181" s="101">
        <f t="shared" si="43"/>
        <v>13317.984011500001</v>
      </c>
      <c r="X181" s="101">
        <f t="shared" si="44"/>
        <v>13420.844773000001</v>
      </c>
      <c r="Y181" s="101">
        <f t="shared" si="45"/>
        <v>13523.756284500001</v>
      </c>
      <c r="Z181" s="101">
        <f t="shared" si="46"/>
        <v>13628.803517562626</v>
      </c>
      <c r="AA181" s="101">
        <f t="shared" si="47"/>
        <v>13733.901500625252</v>
      </c>
      <c r="AB181" s="101">
        <f t="shared" si="48"/>
        <v>13839.050233687876</v>
      </c>
      <c r="AC181" s="101">
        <f t="shared" si="49"/>
        <v>13946.383347882113</v>
      </c>
      <c r="AD181" s="101">
        <f t="shared" si="50"/>
        <v>14053.767212076351</v>
      </c>
      <c r="AE181" s="101">
        <f t="shared" si="51"/>
        <v>14161.201826270588</v>
      </c>
    </row>
    <row r="182" spans="18:31" s="35" customFormat="1" ht="15" hidden="1" x14ac:dyDescent="0.2">
      <c r="R182" s="46">
        <v>31057</v>
      </c>
      <c r="S182" s="41">
        <f t="shared" si="39"/>
        <v>11477</v>
      </c>
      <c r="T182" s="101">
        <f t="shared" si="40"/>
        <v>11568.164666666667</v>
      </c>
      <c r="U182" s="101">
        <f t="shared" si="41"/>
        <v>11659.380666666666</v>
      </c>
      <c r="V182" s="101">
        <f t="shared" si="42"/>
        <v>11750.648000000001</v>
      </c>
      <c r="W182" s="101">
        <f t="shared" si="43"/>
        <v>11842.840198000002</v>
      </c>
      <c r="X182" s="101">
        <f t="shared" si="44"/>
        <v>11935.083146000001</v>
      </c>
      <c r="Y182" s="101">
        <f t="shared" si="45"/>
        <v>12027.376844000002</v>
      </c>
      <c r="Z182" s="101">
        <f t="shared" si="46"/>
        <v>12121.575326119002</v>
      </c>
      <c r="AA182" s="101">
        <f t="shared" si="47"/>
        <v>12215.824558238002</v>
      </c>
      <c r="AB182" s="101">
        <f t="shared" si="48"/>
        <v>12310.124540357003</v>
      </c>
      <c r="AC182" s="101">
        <f t="shared" si="49"/>
        <v>12406.372943274591</v>
      </c>
      <c r="AD182" s="101">
        <f t="shared" si="50"/>
        <v>12502.67209619218</v>
      </c>
      <c r="AE182" s="101">
        <f t="shared" si="51"/>
        <v>12599.021999109769</v>
      </c>
    </row>
    <row r="183" spans="18:31" s="35" customFormat="1" ht="15" hidden="1" x14ac:dyDescent="0.2">
      <c r="R183" s="46">
        <v>31422</v>
      </c>
      <c r="S183" s="41">
        <f t="shared" si="39"/>
        <v>10200</v>
      </c>
      <c r="T183" s="101">
        <f t="shared" si="40"/>
        <v>10281.799999999999</v>
      </c>
      <c r="U183" s="101">
        <f t="shared" si="41"/>
        <v>10363.651333333333</v>
      </c>
      <c r="V183" s="101">
        <f t="shared" si="42"/>
        <v>10445.554</v>
      </c>
      <c r="W183" s="101">
        <f t="shared" si="43"/>
        <v>10528.284266500001</v>
      </c>
      <c r="X183" s="101">
        <f t="shared" si="44"/>
        <v>10611.065283</v>
      </c>
      <c r="Y183" s="101">
        <f t="shared" si="45"/>
        <v>10693.897049500001</v>
      </c>
      <c r="Z183" s="101">
        <f t="shared" si="46"/>
        <v>10778.427803108876</v>
      </c>
      <c r="AA183" s="101">
        <f t="shared" si="47"/>
        <v>10863.009306717751</v>
      </c>
      <c r="AB183" s="101">
        <f t="shared" si="48"/>
        <v>10947.641560326627</v>
      </c>
      <c r="AC183" s="101">
        <f t="shared" si="49"/>
        <v>11034.011961638995</v>
      </c>
      <c r="AD183" s="101">
        <f t="shared" si="50"/>
        <v>11120.433112951363</v>
      </c>
      <c r="AE183" s="101">
        <f t="shared" si="51"/>
        <v>11206.905014263732</v>
      </c>
    </row>
    <row r="184" spans="18:31" s="35" customFormat="1" ht="15" hidden="1" x14ac:dyDescent="0.2">
      <c r="R184" s="46">
        <v>31787</v>
      </c>
      <c r="S184" s="41">
        <f t="shared" si="39"/>
        <v>9053</v>
      </c>
      <c r="T184" s="101">
        <f t="shared" si="40"/>
        <v>9126.3886666666658</v>
      </c>
      <c r="U184" s="101">
        <f t="shared" si="41"/>
        <v>9199.8286666666663</v>
      </c>
      <c r="V184" s="101">
        <f t="shared" si="42"/>
        <v>9273.32</v>
      </c>
      <c r="W184" s="101">
        <f t="shared" si="43"/>
        <v>9347.5515699999996</v>
      </c>
      <c r="X184" s="101">
        <f t="shared" si="44"/>
        <v>9421.8338899999999</v>
      </c>
      <c r="Y184" s="101">
        <f t="shared" si="45"/>
        <v>9496.1669600000005</v>
      </c>
      <c r="Z184" s="101">
        <f t="shared" si="46"/>
        <v>9572.014170460001</v>
      </c>
      <c r="AA184" s="101">
        <f t="shared" si="47"/>
        <v>9647.91213092</v>
      </c>
      <c r="AB184" s="101">
        <f t="shared" si="48"/>
        <v>9723.8608413800011</v>
      </c>
      <c r="AC184" s="101">
        <f t="shared" si="49"/>
        <v>9801.3588324800057</v>
      </c>
      <c r="AD184" s="101">
        <f t="shared" si="50"/>
        <v>9878.9075735800106</v>
      </c>
      <c r="AE184" s="101">
        <f t="shared" si="51"/>
        <v>9956.5070646800177</v>
      </c>
    </row>
    <row r="185" spans="18:31" s="35" customFormat="1" ht="15" hidden="1" x14ac:dyDescent="0.2">
      <c r="R185" s="46">
        <v>32152</v>
      </c>
      <c r="S185" s="41">
        <f t="shared" si="39"/>
        <v>8038</v>
      </c>
      <c r="T185" s="101">
        <f t="shared" si="40"/>
        <v>8103.9453333333331</v>
      </c>
      <c r="U185" s="101">
        <f t="shared" si="41"/>
        <v>8169.942</v>
      </c>
      <c r="V185" s="101">
        <f t="shared" si="42"/>
        <v>8235.99</v>
      </c>
      <c r="W185" s="101">
        <f t="shared" si="43"/>
        <v>8302.7009275</v>
      </c>
      <c r="X185" s="101">
        <f t="shared" si="44"/>
        <v>8369.4626050000006</v>
      </c>
      <c r="Y185" s="101">
        <f t="shared" si="45"/>
        <v>8436.2750325000015</v>
      </c>
      <c r="Z185" s="101">
        <f t="shared" si="46"/>
        <v>8504.4380264856263</v>
      </c>
      <c r="AA185" s="101">
        <f t="shared" si="47"/>
        <v>8572.6517704712514</v>
      </c>
      <c r="AB185" s="101">
        <f t="shared" si="48"/>
        <v>8640.9162644568769</v>
      </c>
      <c r="AC185" s="101">
        <f t="shared" si="49"/>
        <v>8710.5629073741893</v>
      </c>
      <c r="AD185" s="101">
        <f t="shared" si="50"/>
        <v>8780.2603002915021</v>
      </c>
      <c r="AE185" s="101">
        <f t="shared" si="51"/>
        <v>8850.0084432088152</v>
      </c>
    </row>
    <row r="186" spans="18:31" s="35" customFormat="1" ht="15" hidden="1" x14ac:dyDescent="0.2">
      <c r="R186" s="46">
        <v>32518</v>
      </c>
      <c r="S186" s="41">
        <f t="shared" si="39"/>
        <v>7112</v>
      </c>
      <c r="T186" s="101">
        <f t="shared" si="40"/>
        <v>7171.1546666666663</v>
      </c>
      <c r="U186" s="101">
        <f t="shared" si="41"/>
        <v>7230.3606666666674</v>
      </c>
      <c r="V186" s="101">
        <f t="shared" si="42"/>
        <v>7289.6180000000004</v>
      </c>
      <c r="W186" s="101">
        <f t="shared" si="43"/>
        <v>7349.4677305000005</v>
      </c>
      <c r="X186" s="101">
        <f t="shared" si="44"/>
        <v>7409.3682110000009</v>
      </c>
      <c r="Y186" s="101">
        <f t="shared" si="45"/>
        <v>7469.3194415000007</v>
      </c>
      <c r="Z186" s="101">
        <f t="shared" si="46"/>
        <v>7530.4720074508759</v>
      </c>
      <c r="AA186" s="101">
        <f t="shared" si="47"/>
        <v>7591.6753234017515</v>
      </c>
      <c r="AB186" s="101">
        <f t="shared" si="48"/>
        <v>7652.9293893526255</v>
      </c>
      <c r="AC186" s="101">
        <f t="shared" si="49"/>
        <v>7715.4131274254323</v>
      </c>
      <c r="AD186" s="101">
        <f t="shared" si="50"/>
        <v>7777.9476154982385</v>
      </c>
      <c r="AE186" s="101">
        <f t="shared" si="51"/>
        <v>7840.5328535710451</v>
      </c>
    </row>
    <row r="187" spans="18:31" s="35" customFormat="1" ht="15" hidden="1" x14ac:dyDescent="0.2">
      <c r="R187" s="46">
        <v>32874</v>
      </c>
      <c r="S187" s="41">
        <f t="shared" si="39"/>
        <v>6895</v>
      </c>
      <c r="T187" s="101">
        <f t="shared" si="40"/>
        <v>6952.5633333333335</v>
      </c>
      <c r="U187" s="101">
        <f t="shared" si="41"/>
        <v>7010.1780000000008</v>
      </c>
      <c r="V187" s="101">
        <f t="shared" si="42"/>
        <v>7067.8440000000001</v>
      </c>
      <c r="W187" s="101">
        <f t="shared" si="43"/>
        <v>7126.0858690000005</v>
      </c>
      <c r="X187" s="101">
        <f t="shared" si="44"/>
        <v>7184.3784880000003</v>
      </c>
      <c r="Y187" s="101">
        <f t="shared" si="45"/>
        <v>7242.7218570000005</v>
      </c>
      <c r="Z187" s="101">
        <f t="shared" si="46"/>
        <v>7302.2315904632505</v>
      </c>
      <c r="AA187" s="101">
        <f t="shared" si="47"/>
        <v>7361.792073926501</v>
      </c>
      <c r="AB187" s="101">
        <f t="shared" si="48"/>
        <v>7421.4033073897508</v>
      </c>
      <c r="AC187" s="101">
        <f t="shared" si="49"/>
        <v>7482.2084813683268</v>
      </c>
      <c r="AD187" s="101">
        <f t="shared" si="50"/>
        <v>7543.0644053469023</v>
      </c>
      <c r="AE187" s="101">
        <f t="shared" si="51"/>
        <v>7603.9710793254781</v>
      </c>
    </row>
    <row r="188" spans="18:31" s="35" customFormat="1" ht="15" hidden="1" x14ac:dyDescent="0.2">
      <c r="R188" s="46">
        <v>33239</v>
      </c>
      <c r="S188" s="41">
        <f t="shared" si="39"/>
        <v>6101</v>
      </c>
      <c r="T188" s="101">
        <f t="shared" si="40"/>
        <v>6152.7406666666666</v>
      </c>
      <c r="U188" s="101">
        <f t="shared" si="41"/>
        <v>6204.532666666667</v>
      </c>
      <c r="V188" s="101">
        <f t="shared" si="42"/>
        <v>6256.3760000000002</v>
      </c>
      <c r="W188" s="101">
        <f t="shared" si="43"/>
        <v>6308.7347260000006</v>
      </c>
      <c r="X188" s="101">
        <f t="shared" si="44"/>
        <v>6361.1442020000004</v>
      </c>
      <c r="Y188" s="101">
        <f t="shared" si="45"/>
        <v>6413.6044280000006</v>
      </c>
      <c r="Z188" s="101">
        <f t="shared" si="46"/>
        <v>6467.1030601030006</v>
      </c>
      <c r="AA188" s="101">
        <f t="shared" si="47"/>
        <v>6520.6524422060011</v>
      </c>
      <c r="AB188" s="101">
        <f t="shared" si="48"/>
        <v>6574.2525743090009</v>
      </c>
      <c r="AC188" s="101">
        <f t="shared" si="49"/>
        <v>6628.9159054727415</v>
      </c>
      <c r="AD188" s="101">
        <f t="shared" si="50"/>
        <v>6683.6299866364816</v>
      </c>
      <c r="AE188" s="101">
        <f t="shared" si="51"/>
        <v>6738.394817800222</v>
      </c>
    </row>
    <row r="189" spans="18:31" s="35" customFormat="1" ht="15" hidden="1" x14ac:dyDescent="0.2">
      <c r="R189" s="46">
        <v>33604</v>
      </c>
      <c r="S189" s="41">
        <f t="shared" si="39"/>
        <v>5391</v>
      </c>
      <c r="T189" s="101">
        <f t="shared" si="40"/>
        <v>5437.5339999999997</v>
      </c>
      <c r="U189" s="101">
        <f t="shared" si="41"/>
        <v>5484.119333333334</v>
      </c>
      <c r="V189" s="101">
        <f t="shared" si="42"/>
        <v>5530.7560000000003</v>
      </c>
      <c r="W189" s="101">
        <f t="shared" si="43"/>
        <v>5577.8539810000002</v>
      </c>
      <c r="X189" s="101">
        <f t="shared" si="44"/>
        <v>5625.0027120000004</v>
      </c>
      <c r="Y189" s="101">
        <f t="shared" si="45"/>
        <v>5672.2021930000001</v>
      </c>
      <c r="Z189" s="101">
        <f t="shared" si="46"/>
        <v>5720.3256588992499</v>
      </c>
      <c r="AA189" s="101">
        <f t="shared" si="47"/>
        <v>5768.4998747985001</v>
      </c>
      <c r="AB189" s="101">
        <f t="shared" si="48"/>
        <v>5816.7248406977506</v>
      </c>
      <c r="AC189" s="101">
        <f t="shared" si="49"/>
        <v>5865.8960957928093</v>
      </c>
      <c r="AD189" s="101">
        <f t="shared" si="50"/>
        <v>5915.1181008878684</v>
      </c>
      <c r="AE189" s="101">
        <f t="shared" si="51"/>
        <v>5964.390855982927</v>
      </c>
    </row>
    <row r="190" spans="18:31" s="35" customFormat="1" ht="15" hidden="1" x14ac:dyDescent="0.2">
      <c r="R190" s="46">
        <v>33970</v>
      </c>
      <c r="S190" s="41">
        <f t="shared" si="39"/>
        <v>4766</v>
      </c>
      <c r="T190" s="101">
        <f t="shared" si="40"/>
        <v>4807.9506666666666</v>
      </c>
      <c r="U190" s="101">
        <f t="shared" si="41"/>
        <v>4849.952666666667</v>
      </c>
      <c r="V190" s="101">
        <f t="shared" si="42"/>
        <v>4892.0060000000003</v>
      </c>
      <c r="W190" s="101">
        <f t="shared" si="43"/>
        <v>4934.4730435000001</v>
      </c>
      <c r="X190" s="101">
        <f t="shared" si="44"/>
        <v>4976.9908370000003</v>
      </c>
      <c r="Y190" s="101">
        <f t="shared" si="45"/>
        <v>5019.5593805000008</v>
      </c>
      <c r="Z190" s="101">
        <f t="shared" si="46"/>
        <v>5062.9511860086259</v>
      </c>
      <c r="AA190" s="101">
        <f t="shared" si="47"/>
        <v>5106.3937415172513</v>
      </c>
      <c r="AB190" s="101">
        <f t="shared" si="48"/>
        <v>5149.8870470258762</v>
      </c>
      <c r="AC190" s="101">
        <f t="shared" si="49"/>
        <v>5194.2237281168136</v>
      </c>
      <c r="AD190" s="101">
        <f t="shared" si="50"/>
        <v>5238.6111592077514</v>
      </c>
      <c r="AE190" s="101">
        <f t="shared" si="51"/>
        <v>5283.0493402986895</v>
      </c>
    </row>
    <row r="191" spans="18:31" s="35" customFormat="1" ht="15" hidden="1" x14ac:dyDescent="0.2">
      <c r="R191" s="46">
        <v>34335</v>
      </c>
      <c r="S191" s="41">
        <f t="shared" si="39"/>
        <v>4205</v>
      </c>
      <c r="T191" s="101">
        <f t="shared" si="40"/>
        <v>4242.836666666667</v>
      </c>
      <c r="U191" s="101">
        <f t="shared" si="41"/>
        <v>4280.724666666667</v>
      </c>
      <c r="V191" s="101">
        <f t="shared" si="42"/>
        <v>4318.6640000000007</v>
      </c>
      <c r="W191" s="101">
        <f t="shared" si="43"/>
        <v>4356.974314000001</v>
      </c>
      <c r="X191" s="101">
        <f t="shared" si="44"/>
        <v>4395.3353780000007</v>
      </c>
      <c r="Y191" s="101">
        <f t="shared" si="45"/>
        <v>4433.7471920000007</v>
      </c>
      <c r="Z191" s="101">
        <f t="shared" si="46"/>
        <v>4472.8918591420006</v>
      </c>
      <c r="AA191" s="101">
        <f t="shared" si="47"/>
        <v>4512.0872762840008</v>
      </c>
      <c r="AB191" s="101">
        <f t="shared" si="48"/>
        <v>4551.3334434260005</v>
      </c>
      <c r="AC191" s="101">
        <f t="shared" si="49"/>
        <v>4591.3306108908391</v>
      </c>
      <c r="AD191" s="101">
        <f t="shared" si="50"/>
        <v>4631.3785283556781</v>
      </c>
      <c r="AE191" s="101">
        <f t="shared" si="51"/>
        <v>4671.4771958205165</v>
      </c>
    </row>
    <row r="192" spans="18:31" s="35" customFormat="1" ht="15" hidden="1" x14ac:dyDescent="0.2">
      <c r="R192" s="46">
        <v>34700</v>
      </c>
      <c r="S192" s="41">
        <f t="shared" si="39"/>
        <v>3711</v>
      </c>
      <c r="T192" s="101">
        <f t="shared" si="40"/>
        <v>3745.2139999999999</v>
      </c>
      <c r="U192" s="101">
        <f t="shared" si="41"/>
        <v>3779.4793333333332</v>
      </c>
      <c r="V192" s="101">
        <f t="shared" si="42"/>
        <v>3813.7959999999998</v>
      </c>
      <c r="W192" s="101">
        <f t="shared" si="43"/>
        <v>3848.4460209999997</v>
      </c>
      <c r="X192" s="101">
        <f t="shared" si="44"/>
        <v>3883.1467919999996</v>
      </c>
      <c r="Y192" s="101">
        <f t="shared" si="45"/>
        <v>3917.8983129999997</v>
      </c>
      <c r="Z192" s="101">
        <f t="shared" si="46"/>
        <v>3953.3030757692495</v>
      </c>
      <c r="AA192" s="101">
        <f t="shared" si="47"/>
        <v>3988.7585885384997</v>
      </c>
      <c r="AB192" s="101">
        <f t="shared" si="48"/>
        <v>4024.2648513077497</v>
      </c>
      <c r="AC192" s="101">
        <f t="shared" si="49"/>
        <v>4060.4407714797308</v>
      </c>
      <c r="AD192" s="101">
        <f t="shared" si="50"/>
        <v>4096.6674416517126</v>
      </c>
      <c r="AE192" s="101">
        <f t="shared" si="51"/>
        <v>4132.9448618236938</v>
      </c>
    </row>
    <row r="193" spans="18:31" s="35" customFormat="1" ht="15" hidden="1" x14ac:dyDescent="0.2">
      <c r="R193" s="46">
        <v>35065</v>
      </c>
      <c r="S193" s="41">
        <f t="shared" si="39"/>
        <v>3271</v>
      </c>
      <c r="T193" s="101">
        <f t="shared" si="40"/>
        <v>3301.9873333333335</v>
      </c>
      <c r="U193" s="101">
        <f t="shared" si="41"/>
        <v>3333.0259999999998</v>
      </c>
      <c r="V193" s="101">
        <f t="shared" si="42"/>
        <v>3364.116</v>
      </c>
      <c r="W193" s="101">
        <f t="shared" si="43"/>
        <v>3395.5058410000001</v>
      </c>
      <c r="X193" s="101">
        <f t="shared" si="44"/>
        <v>3426.9464319999997</v>
      </c>
      <c r="Y193" s="101">
        <f t="shared" si="45"/>
        <v>3458.4377730000001</v>
      </c>
      <c r="Z193" s="101">
        <f t="shared" si="46"/>
        <v>3490.5114468542502</v>
      </c>
      <c r="AA193" s="101">
        <f t="shared" si="47"/>
        <v>3522.6358707085001</v>
      </c>
      <c r="AB193" s="101">
        <f t="shared" si="48"/>
        <v>3554.8110445627503</v>
      </c>
      <c r="AC193" s="101">
        <f t="shared" si="49"/>
        <v>3587.5834246358304</v>
      </c>
      <c r="AD193" s="101">
        <f t="shared" si="50"/>
        <v>3620.4065547089099</v>
      </c>
      <c r="AE193" s="101">
        <f t="shared" si="51"/>
        <v>3653.2804347819902</v>
      </c>
    </row>
    <row r="194" spans="18:31" s="35" customFormat="1" ht="15" hidden="1" x14ac:dyDescent="0.2">
      <c r="R194" s="46">
        <v>35431</v>
      </c>
      <c r="S194" s="41">
        <f t="shared" si="39"/>
        <v>2875</v>
      </c>
      <c r="T194" s="101">
        <f t="shared" si="40"/>
        <v>2903.0833333333335</v>
      </c>
      <c r="U194" s="101">
        <f t="shared" si="41"/>
        <v>2931.2179999999998</v>
      </c>
      <c r="V194" s="101">
        <f t="shared" si="42"/>
        <v>2959.404</v>
      </c>
      <c r="W194" s="101">
        <f t="shared" si="43"/>
        <v>2987.8596790000001</v>
      </c>
      <c r="X194" s="101">
        <f t="shared" si="44"/>
        <v>3016.3661079999997</v>
      </c>
      <c r="Y194" s="101">
        <f t="shared" si="45"/>
        <v>3044.9232870000001</v>
      </c>
      <c r="Z194" s="101">
        <f t="shared" si="46"/>
        <v>3073.99898083075</v>
      </c>
      <c r="AA194" s="101">
        <f t="shared" si="47"/>
        <v>3103.1254246614999</v>
      </c>
      <c r="AB194" s="101">
        <f t="shared" si="48"/>
        <v>3132.3026184922501</v>
      </c>
      <c r="AC194" s="101">
        <f t="shared" si="49"/>
        <v>3162.0118124763189</v>
      </c>
      <c r="AD194" s="101">
        <f t="shared" si="50"/>
        <v>3191.7717564603877</v>
      </c>
      <c r="AE194" s="101">
        <f t="shared" si="51"/>
        <v>3221.5824504444568</v>
      </c>
    </row>
    <row r="195" spans="18:31" s="35" customFormat="1" ht="15" hidden="1" x14ac:dyDescent="0.2">
      <c r="R195" s="46">
        <v>35796</v>
      </c>
      <c r="S195" s="41">
        <f t="shared" si="39"/>
        <v>2529</v>
      </c>
      <c r="T195" s="101">
        <f t="shared" si="40"/>
        <v>2554.5459999999998</v>
      </c>
      <c r="U195" s="101">
        <f t="shared" si="41"/>
        <v>2580.1433333333334</v>
      </c>
      <c r="V195" s="101">
        <f t="shared" si="42"/>
        <v>2605.7919999999999</v>
      </c>
      <c r="W195" s="101">
        <f t="shared" si="43"/>
        <v>2631.6839919999998</v>
      </c>
      <c r="X195" s="101">
        <f t="shared" si="44"/>
        <v>2657.6267339999999</v>
      </c>
      <c r="Y195" s="101">
        <f t="shared" si="45"/>
        <v>2683.620226</v>
      </c>
      <c r="Z195" s="101">
        <f t="shared" si="46"/>
        <v>2710.0764726385</v>
      </c>
      <c r="AA195" s="101">
        <f t="shared" si="47"/>
        <v>2736.5834692769999</v>
      </c>
      <c r="AB195" s="101">
        <f t="shared" si="48"/>
        <v>2763.1412159155002</v>
      </c>
      <c r="AC195" s="101">
        <f t="shared" si="49"/>
        <v>2790.1739897308876</v>
      </c>
      <c r="AD195" s="101">
        <f t="shared" si="50"/>
        <v>2817.2575135462748</v>
      </c>
      <c r="AE195" s="101">
        <f t="shared" si="51"/>
        <v>2844.3917873616624</v>
      </c>
    </row>
    <row r="196" spans="18:31" s="35" customFormat="1" ht="15" hidden="1" x14ac:dyDescent="0.2">
      <c r="R196" s="46">
        <v>36161</v>
      </c>
      <c r="S196" s="41">
        <f t="shared" si="39"/>
        <v>2218</v>
      </c>
      <c r="T196" s="101">
        <f t="shared" si="40"/>
        <v>2241.2653333333333</v>
      </c>
      <c r="U196" s="101">
        <f t="shared" si="41"/>
        <v>2264.5819999999999</v>
      </c>
      <c r="V196" s="101">
        <f t="shared" si="42"/>
        <v>2287.9499999999998</v>
      </c>
      <c r="W196" s="101">
        <f t="shared" si="43"/>
        <v>2311.5376374999996</v>
      </c>
      <c r="X196" s="101">
        <f t="shared" si="44"/>
        <v>2335.1760249999998</v>
      </c>
      <c r="Y196" s="101">
        <f t="shared" si="45"/>
        <v>2358.8651624999998</v>
      </c>
      <c r="Z196" s="101">
        <f t="shared" si="46"/>
        <v>2382.9669349281248</v>
      </c>
      <c r="AA196" s="101">
        <f t="shared" si="47"/>
        <v>2407.1194573562498</v>
      </c>
      <c r="AB196" s="101">
        <f t="shared" si="48"/>
        <v>2431.322729784375</v>
      </c>
      <c r="AC196" s="101">
        <f t="shared" si="49"/>
        <v>2455.9498195753117</v>
      </c>
      <c r="AD196" s="101">
        <f t="shared" si="50"/>
        <v>2480.6276593662483</v>
      </c>
      <c r="AE196" s="101">
        <f t="shared" si="51"/>
        <v>2505.3562491571852</v>
      </c>
    </row>
    <row r="197" spans="18:31" s="35" customFormat="1" ht="15" hidden="1" x14ac:dyDescent="0.2">
      <c r="R197" s="46">
        <v>36526</v>
      </c>
      <c r="S197" s="41">
        <f t="shared" si="39"/>
        <v>1948</v>
      </c>
      <c r="T197" s="101">
        <f t="shared" si="40"/>
        <v>1969.2853333333333</v>
      </c>
      <c r="U197" s="101">
        <f t="shared" si="41"/>
        <v>1990.6220000000001</v>
      </c>
      <c r="V197" s="101">
        <f t="shared" si="42"/>
        <v>2012.01</v>
      </c>
      <c r="W197" s="101">
        <f t="shared" si="43"/>
        <v>2033.5970725</v>
      </c>
      <c r="X197" s="101">
        <f t="shared" si="44"/>
        <v>2055.2348950000001</v>
      </c>
      <c r="Y197" s="101">
        <f t="shared" si="45"/>
        <v>2076.9234675000002</v>
      </c>
      <c r="Z197" s="101">
        <f t="shared" si="46"/>
        <v>2098.9811626393753</v>
      </c>
      <c r="AA197" s="101">
        <f t="shared" si="47"/>
        <v>2121.0896077787502</v>
      </c>
      <c r="AB197" s="101">
        <f t="shared" si="48"/>
        <v>2143.2488029181254</v>
      </c>
      <c r="AC197" s="101">
        <f t="shared" si="49"/>
        <v>2165.7873567392817</v>
      </c>
      <c r="AD197" s="101">
        <f t="shared" si="50"/>
        <v>2188.3766605604383</v>
      </c>
      <c r="AE197" s="101">
        <f t="shared" si="51"/>
        <v>2211.0167143815947</v>
      </c>
    </row>
    <row r="198" spans="18:31" s="35" customFormat="1" ht="15" hidden="1" x14ac:dyDescent="0.2">
      <c r="R198" s="46">
        <v>36892</v>
      </c>
      <c r="S198" s="41">
        <f t="shared" si="39"/>
        <v>1701</v>
      </c>
      <c r="T198" s="101">
        <f t="shared" si="40"/>
        <v>1720.4739999999999</v>
      </c>
      <c r="U198" s="101">
        <f t="shared" si="41"/>
        <v>1739.9993333333334</v>
      </c>
      <c r="V198" s="101">
        <f t="shared" si="42"/>
        <v>1759.576</v>
      </c>
      <c r="W198" s="101">
        <f t="shared" si="43"/>
        <v>1779.332926</v>
      </c>
      <c r="X198" s="101">
        <f t="shared" si="44"/>
        <v>1799.1406020000002</v>
      </c>
      <c r="Y198" s="101">
        <f t="shared" si="45"/>
        <v>1818.9990280000002</v>
      </c>
      <c r="Z198" s="101">
        <f t="shared" si="46"/>
        <v>1839.1867709530002</v>
      </c>
      <c r="AA198" s="101">
        <f t="shared" si="47"/>
        <v>1859.4252639060003</v>
      </c>
      <c r="AB198" s="101">
        <f t="shared" si="48"/>
        <v>1879.7145068590003</v>
      </c>
      <c r="AC198" s="101">
        <f t="shared" si="49"/>
        <v>1900.3424370337279</v>
      </c>
      <c r="AD198" s="101">
        <f t="shared" si="50"/>
        <v>1921.021117208456</v>
      </c>
      <c r="AE198" s="101">
        <f t="shared" si="51"/>
        <v>1941.7505473831836</v>
      </c>
    </row>
    <row r="199" spans="18:31" s="35" customFormat="1" ht="15" hidden="1" x14ac:dyDescent="0.2">
      <c r="R199" s="46">
        <v>37257</v>
      </c>
      <c r="S199" s="41">
        <f t="shared" si="39"/>
        <v>1485</v>
      </c>
      <c r="T199" s="101">
        <f t="shared" si="40"/>
        <v>1502.89</v>
      </c>
      <c r="U199" s="101">
        <f t="shared" si="41"/>
        <v>1520.8313333333333</v>
      </c>
      <c r="V199" s="101">
        <f t="shared" si="42"/>
        <v>1538.8240000000001</v>
      </c>
      <c r="W199" s="101">
        <f t="shared" si="43"/>
        <v>1556.980474</v>
      </c>
      <c r="X199" s="101">
        <f t="shared" si="44"/>
        <v>1575.1876980000002</v>
      </c>
      <c r="Y199" s="101">
        <f t="shared" si="45"/>
        <v>1593.4456720000001</v>
      </c>
      <c r="Z199" s="101">
        <f t="shared" si="46"/>
        <v>1611.9981531220001</v>
      </c>
      <c r="AA199" s="101">
        <f t="shared" si="47"/>
        <v>1630.6013842440002</v>
      </c>
      <c r="AB199" s="101">
        <f t="shared" si="48"/>
        <v>1649.2553653660002</v>
      </c>
      <c r="AC199" s="101">
        <f t="shared" si="49"/>
        <v>1668.2124667649036</v>
      </c>
      <c r="AD199" s="101">
        <f t="shared" si="50"/>
        <v>1687.2203181638074</v>
      </c>
      <c r="AE199" s="101">
        <f t="shared" si="51"/>
        <v>1706.2789195627108</v>
      </c>
    </row>
    <row r="200" spans="18:31" s="35" customFormat="1" ht="15" hidden="1" x14ac:dyDescent="0.2">
      <c r="R200" s="46">
        <v>37622</v>
      </c>
      <c r="S200" s="41">
        <f t="shared" si="39"/>
        <v>1287</v>
      </c>
      <c r="T200" s="101">
        <f t="shared" si="40"/>
        <v>1303.4380000000001</v>
      </c>
      <c r="U200" s="101">
        <f t="shared" si="41"/>
        <v>1319.9273333333333</v>
      </c>
      <c r="V200" s="101">
        <f t="shared" si="42"/>
        <v>1336.4680000000001</v>
      </c>
      <c r="W200" s="101">
        <f t="shared" si="43"/>
        <v>1353.1573930000002</v>
      </c>
      <c r="X200" s="101">
        <f t="shared" si="44"/>
        <v>1369.8975360000002</v>
      </c>
      <c r="Y200" s="101">
        <f t="shared" si="45"/>
        <v>1386.6884290000003</v>
      </c>
      <c r="Z200" s="101">
        <f t="shared" si="46"/>
        <v>1403.7419201102502</v>
      </c>
      <c r="AA200" s="101">
        <f t="shared" si="47"/>
        <v>1420.8461612205003</v>
      </c>
      <c r="AB200" s="101">
        <f t="shared" si="48"/>
        <v>1438.0011523307503</v>
      </c>
      <c r="AC200" s="101">
        <f t="shared" si="49"/>
        <v>1455.4266606851481</v>
      </c>
      <c r="AD200" s="101">
        <f t="shared" si="50"/>
        <v>1472.9029190395463</v>
      </c>
      <c r="AE200" s="101">
        <f t="shared" si="51"/>
        <v>1490.4299273939441</v>
      </c>
    </row>
    <row r="201" spans="18:31" s="35" customFormat="1" ht="15" hidden="1" x14ac:dyDescent="0.2">
      <c r="R201" s="46">
        <v>37987</v>
      </c>
      <c r="S201" s="41">
        <f t="shared" si="39"/>
        <v>1106</v>
      </c>
      <c r="T201" s="101">
        <f t="shared" si="40"/>
        <v>1121.1106666666667</v>
      </c>
      <c r="U201" s="101">
        <f t="shared" si="41"/>
        <v>1136.2726666666667</v>
      </c>
      <c r="V201" s="101">
        <f t="shared" si="42"/>
        <v>1151.4860000000001</v>
      </c>
      <c r="W201" s="101">
        <f t="shared" si="43"/>
        <v>1166.8342735000001</v>
      </c>
      <c r="X201" s="101">
        <f t="shared" si="44"/>
        <v>1182.2332970000002</v>
      </c>
      <c r="Y201" s="101">
        <f t="shared" si="45"/>
        <v>1197.6830705000002</v>
      </c>
      <c r="Z201" s="101">
        <f t="shared" si="46"/>
        <v>1213.3662727611252</v>
      </c>
      <c r="AA201" s="101">
        <f t="shared" si="47"/>
        <v>1229.1002250222502</v>
      </c>
      <c r="AB201" s="101">
        <f t="shared" si="48"/>
        <v>1244.8849272833754</v>
      </c>
      <c r="AC201" s="101">
        <f t="shared" si="49"/>
        <v>1260.9103430061798</v>
      </c>
      <c r="AD201" s="101">
        <f t="shared" si="50"/>
        <v>1276.9865087289845</v>
      </c>
      <c r="AE201" s="101">
        <f t="shared" si="51"/>
        <v>1293.1134244517889</v>
      </c>
    </row>
    <row r="202" spans="18:31" s="35" customFormat="1" ht="15" hidden="1" x14ac:dyDescent="0.2">
      <c r="R202" s="46">
        <v>38353</v>
      </c>
      <c r="S202" s="41">
        <f t="shared" si="39"/>
        <v>942</v>
      </c>
      <c r="T202" s="101">
        <f t="shared" si="40"/>
        <v>955.90800000000002</v>
      </c>
      <c r="U202" s="101">
        <f t="shared" si="41"/>
        <v>969.86733333333336</v>
      </c>
      <c r="V202" s="101">
        <f t="shared" si="42"/>
        <v>983.87800000000004</v>
      </c>
      <c r="W202" s="101">
        <f t="shared" si="43"/>
        <v>998.01111550000007</v>
      </c>
      <c r="X202" s="101">
        <f t="shared" si="44"/>
        <v>1012.194981</v>
      </c>
      <c r="Y202" s="101">
        <f t="shared" si="45"/>
        <v>1026.4295965000001</v>
      </c>
      <c r="Z202" s="101">
        <f t="shared" si="46"/>
        <v>1040.8712110746251</v>
      </c>
      <c r="AA202" s="101">
        <f t="shared" si="47"/>
        <v>1055.3635756492502</v>
      </c>
      <c r="AB202" s="101">
        <f t="shared" si="48"/>
        <v>1069.9066902238751</v>
      </c>
      <c r="AC202" s="101">
        <f t="shared" si="49"/>
        <v>1084.6635137279982</v>
      </c>
      <c r="AD202" s="101">
        <f t="shared" si="50"/>
        <v>1099.4710872321214</v>
      </c>
      <c r="AE202" s="101">
        <f t="shared" si="51"/>
        <v>1114.3294107362444</v>
      </c>
    </row>
    <row r="203" spans="18:31" s="35" customFormat="1" ht="15" hidden="1" x14ac:dyDescent="0.2">
      <c r="R203" s="46">
        <v>38718</v>
      </c>
      <c r="S203" s="41">
        <f t="shared" si="39"/>
        <v>787</v>
      </c>
      <c r="T203" s="101">
        <f t="shared" si="40"/>
        <v>799.77133333333336</v>
      </c>
      <c r="U203" s="101">
        <f t="shared" si="41"/>
        <v>812.59400000000005</v>
      </c>
      <c r="V203" s="101">
        <f t="shared" si="42"/>
        <v>825.46799999999996</v>
      </c>
      <c r="W203" s="101">
        <f t="shared" si="43"/>
        <v>838.45264299999997</v>
      </c>
      <c r="X203" s="101">
        <f t="shared" si="44"/>
        <v>851.48803599999997</v>
      </c>
      <c r="Y203" s="101">
        <f t="shared" si="45"/>
        <v>864.57417899999996</v>
      </c>
      <c r="Z203" s="101">
        <f t="shared" si="46"/>
        <v>877.84234179775001</v>
      </c>
      <c r="AA203" s="101">
        <f t="shared" si="47"/>
        <v>891.16125459549994</v>
      </c>
      <c r="AB203" s="101">
        <f t="shared" si="48"/>
        <v>904.53091739324998</v>
      </c>
      <c r="AC203" s="101">
        <f t="shared" si="49"/>
        <v>918.08876654435107</v>
      </c>
      <c r="AD203" s="101">
        <f t="shared" si="50"/>
        <v>931.69736569545205</v>
      </c>
      <c r="AE203" s="101">
        <f t="shared" si="51"/>
        <v>945.35671484655313</v>
      </c>
    </row>
    <row r="204" spans="18:31" s="35" customFormat="1" ht="15" hidden="1" x14ac:dyDescent="0.2">
      <c r="R204" s="46">
        <v>39083</v>
      </c>
      <c r="S204" s="41">
        <f t="shared" si="39"/>
        <v>647</v>
      </c>
      <c r="T204" s="101">
        <f t="shared" si="40"/>
        <v>658.74466666666672</v>
      </c>
      <c r="U204" s="101">
        <f t="shared" si="41"/>
        <v>670.54066666666665</v>
      </c>
      <c r="V204" s="101">
        <f t="shared" si="42"/>
        <v>682.38800000000003</v>
      </c>
      <c r="W204" s="101">
        <f t="shared" si="43"/>
        <v>694.33531300000004</v>
      </c>
      <c r="X204" s="101">
        <f t="shared" si="44"/>
        <v>706.33337600000004</v>
      </c>
      <c r="Y204" s="101">
        <f t="shared" si="45"/>
        <v>718.38218900000004</v>
      </c>
      <c r="Z204" s="101">
        <f t="shared" si="46"/>
        <v>730.59045987025002</v>
      </c>
      <c r="AA204" s="101">
        <f t="shared" si="47"/>
        <v>742.84948074049998</v>
      </c>
      <c r="AB204" s="101">
        <f t="shared" si="48"/>
        <v>755.15925161075006</v>
      </c>
      <c r="AC204" s="101">
        <f t="shared" si="49"/>
        <v>767.63415618492797</v>
      </c>
      <c r="AD204" s="101">
        <f t="shared" si="50"/>
        <v>780.15981075910588</v>
      </c>
      <c r="AE204" s="101">
        <f t="shared" si="51"/>
        <v>792.73621533328389</v>
      </c>
    </row>
    <row r="205" spans="18:31" s="35" customFormat="1" ht="15" hidden="1" x14ac:dyDescent="0.2">
      <c r="R205" s="46">
        <v>39448</v>
      </c>
      <c r="S205" s="41">
        <f t="shared" si="39"/>
        <v>517</v>
      </c>
      <c r="T205" s="101">
        <f t="shared" si="40"/>
        <v>527.79133333333334</v>
      </c>
      <c r="U205" s="101">
        <f t="shared" si="41"/>
        <v>538.63400000000001</v>
      </c>
      <c r="V205" s="101">
        <f t="shared" si="42"/>
        <v>549.52800000000002</v>
      </c>
      <c r="W205" s="101">
        <f t="shared" si="43"/>
        <v>560.51207799999997</v>
      </c>
      <c r="X205" s="101">
        <f t="shared" si="44"/>
        <v>571.54690600000004</v>
      </c>
      <c r="Y205" s="101">
        <f t="shared" si="45"/>
        <v>582.63248399999998</v>
      </c>
      <c r="Z205" s="101">
        <f t="shared" si="46"/>
        <v>593.856569509</v>
      </c>
      <c r="AA205" s="101">
        <f t="shared" si="47"/>
        <v>605.13140501800001</v>
      </c>
      <c r="AB205" s="101">
        <f t="shared" si="48"/>
        <v>616.4569905269999</v>
      </c>
      <c r="AC205" s="101">
        <f t="shared" si="49"/>
        <v>627.92630370832069</v>
      </c>
      <c r="AD205" s="101">
        <f t="shared" si="50"/>
        <v>639.44636688964135</v>
      </c>
      <c r="AE205" s="101">
        <f t="shared" si="51"/>
        <v>651.01718007096213</v>
      </c>
    </row>
    <row r="206" spans="18:31" s="35" customFormat="1" ht="15" hidden="1" x14ac:dyDescent="0.2">
      <c r="R206" s="46">
        <v>39814</v>
      </c>
      <c r="S206" s="41">
        <f t="shared" si="39"/>
        <v>396</v>
      </c>
      <c r="T206" s="101">
        <f t="shared" si="40"/>
        <v>405.904</v>
      </c>
      <c r="U206" s="101">
        <f t="shared" si="41"/>
        <v>415.85933333333332</v>
      </c>
      <c r="V206" s="101">
        <f t="shared" si="42"/>
        <v>425.86599999999999</v>
      </c>
      <c r="W206" s="101">
        <f t="shared" si="43"/>
        <v>435.9535285</v>
      </c>
      <c r="X206" s="101">
        <f t="shared" si="44"/>
        <v>446.09180699999996</v>
      </c>
      <c r="Y206" s="101">
        <f t="shared" si="45"/>
        <v>456.28083549999997</v>
      </c>
      <c r="Z206" s="101">
        <f t="shared" si="46"/>
        <v>466.58887155737494</v>
      </c>
      <c r="AA206" s="101">
        <f t="shared" si="47"/>
        <v>476.94765761474997</v>
      </c>
      <c r="AB206" s="101">
        <f t="shared" si="48"/>
        <v>487.35719367212494</v>
      </c>
      <c r="AC206" s="101">
        <f t="shared" si="49"/>
        <v>497.89053332624786</v>
      </c>
      <c r="AD206" s="101">
        <f t="shared" si="50"/>
        <v>508.47462298037073</v>
      </c>
      <c r="AE206" s="101">
        <f t="shared" si="51"/>
        <v>519.10946263449364</v>
      </c>
    </row>
    <row r="207" spans="18:31" s="35" customFormat="1" ht="15" hidden="1" x14ac:dyDescent="0.2">
      <c r="R207" s="46">
        <v>40179</v>
      </c>
      <c r="S207" s="41">
        <f t="shared" si="39"/>
        <v>285</v>
      </c>
      <c r="T207" s="101">
        <f t="shared" si="40"/>
        <v>294.08999999999997</v>
      </c>
      <c r="U207" s="101">
        <f t="shared" si="41"/>
        <v>303.23133333333334</v>
      </c>
      <c r="V207" s="101">
        <f t="shared" si="42"/>
        <v>312.42399999999998</v>
      </c>
      <c r="W207" s="101">
        <f t="shared" si="43"/>
        <v>321.68907400000001</v>
      </c>
      <c r="X207" s="101">
        <f t="shared" si="44"/>
        <v>331.00489799999997</v>
      </c>
      <c r="Y207" s="101">
        <f t="shared" si="45"/>
        <v>340.37147199999998</v>
      </c>
      <c r="Z207" s="101">
        <f t="shared" si="46"/>
        <v>349.83916517199998</v>
      </c>
      <c r="AA207" s="101">
        <f t="shared" si="47"/>
        <v>359.35760834399997</v>
      </c>
      <c r="AB207" s="101">
        <f t="shared" si="48"/>
        <v>368.92680151599995</v>
      </c>
      <c r="AC207" s="101">
        <f t="shared" si="49"/>
        <v>378.60152082699096</v>
      </c>
      <c r="AD207" s="101">
        <f t="shared" si="50"/>
        <v>388.32699013798197</v>
      </c>
      <c r="AE207" s="101">
        <f t="shared" si="51"/>
        <v>398.10320944897296</v>
      </c>
    </row>
    <row r="208" spans="18:31" s="35" customFormat="1" ht="15" hidden="1" x14ac:dyDescent="0.2">
      <c r="R208" s="46">
        <v>40544</v>
      </c>
      <c r="S208" s="41">
        <f t="shared" si="39"/>
        <v>182</v>
      </c>
      <c r="T208" s="101">
        <f t="shared" si="40"/>
        <v>190.33466666666666</v>
      </c>
      <c r="U208" s="101">
        <f t="shared" si="41"/>
        <v>198.72066666666666</v>
      </c>
      <c r="V208" s="101">
        <f t="shared" si="42"/>
        <v>207.15799999999999</v>
      </c>
      <c r="W208" s="101">
        <f t="shared" si="43"/>
        <v>215.65989549999998</v>
      </c>
      <c r="X208" s="101">
        <f t="shared" si="44"/>
        <v>224.21254099999999</v>
      </c>
      <c r="Y208" s="101">
        <f t="shared" si="45"/>
        <v>232.81593649999996</v>
      </c>
      <c r="Z208" s="101">
        <f t="shared" si="46"/>
        <v>241.50385203962497</v>
      </c>
      <c r="AA208" s="101">
        <f t="shared" si="47"/>
        <v>250.24251757924995</v>
      </c>
      <c r="AB208" s="101">
        <f t="shared" si="48"/>
        <v>259.03193311887492</v>
      </c>
      <c r="AC208" s="101">
        <f t="shared" si="49"/>
        <v>267.90991463398677</v>
      </c>
      <c r="AD208" s="101">
        <f t="shared" si="50"/>
        <v>276.83864614909862</v>
      </c>
      <c r="AE208" s="101">
        <f t="shared" si="51"/>
        <v>285.81812766421041</v>
      </c>
    </row>
    <row r="209" spans="18:31" s="35" customFormat="1" ht="15" hidden="1" x14ac:dyDescent="0.2">
      <c r="R209" s="46">
        <v>40909</v>
      </c>
      <c r="S209" s="41">
        <f t="shared" si="39"/>
        <v>87</v>
      </c>
      <c r="T209" s="101">
        <f t="shared" si="40"/>
        <v>94.638000000000005</v>
      </c>
      <c r="U209" s="101">
        <f t="shared" si="41"/>
        <v>102.32733333333333</v>
      </c>
      <c r="V209" s="101">
        <f t="shared" si="42"/>
        <v>110.068</v>
      </c>
      <c r="W209" s="101">
        <f t="shared" si="43"/>
        <v>117.865993</v>
      </c>
      <c r="X209" s="101">
        <f t="shared" si="44"/>
        <v>125.71473599999999</v>
      </c>
      <c r="Y209" s="101">
        <f t="shared" si="45"/>
        <v>133.61422899999997</v>
      </c>
      <c r="Z209" s="101">
        <f t="shared" si="46"/>
        <v>141.58293216024995</v>
      </c>
      <c r="AA209" s="101">
        <f t="shared" si="47"/>
        <v>149.60238532049996</v>
      </c>
      <c r="AB209" s="101">
        <f t="shared" si="48"/>
        <v>157.67258848074994</v>
      </c>
      <c r="AC209" s="101">
        <f t="shared" si="49"/>
        <v>165.81571474723538</v>
      </c>
      <c r="AD209" s="101">
        <f t="shared" si="50"/>
        <v>174.00959101372081</v>
      </c>
      <c r="AE209" s="101">
        <f t="shared" si="51"/>
        <v>182.25421728020623</v>
      </c>
    </row>
    <row r="210" spans="18:31" s="35" customFormat="1" ht="15" hidden="1" x14ac:dyDescent="0.2">
      <c r="R210" s="46">
        <v>41275</v>
      </c>
      <c r="S210" s="41">
        <f t="shared" si="39"/>
        <v>0</v>
      </c>
      <c r="T210" s="101">
        <f t="shared" si="40"/>
        <v>7</v>
      </c>
      <c r="U210" s="101">
        <f t="shared" si="41"/>
        <v>14.051333333333334</v>
      </c>
      <c r="V210" s="101">
        <f t="shared" si="42"/>
        <v>21.154</v>
      </c>
      <c r="W210" s="101">
        <f t="shared" si="43"/>
        <v>28.307366500000001</v>
      </c>
      <c r="X210" s="101">
        <f t="shared" si="44"/>
        <v>35.511482999999998</v>
      </c>
      <c r="Y210" s="101">
        <f t="shared" si="45"/>
        <v>42.766349499999997</v>
      </c>
      <c r="Z210" s="101">
        <f t="shared" si="46"/>
        <v>50.076405533874997</v>
      </c>
      <c r="AA210" s="101">
        <f t="shared" si="47"/>
        <v>57.437211567749998</v>
      </c>
      <c r="AB210" s="101">
        <f t="shared" si="48"/>
        <v>64.848767601624985</v>
      </c>
      <c r="AC210" s="101">
        <f t="shared" si="49"/>
        <v>72.318921166736772</v>
      </c>
      <c r="AD210" s="101">
        <f t="shared" si="50"/>
        <v>79.839824731848537</v>
      </c>
      <c r="AE210" s="101">
        <f t="shared" si="51"/>
        <v>87.411478296960325</v>
      </c>
    </row>
    <row r="211" spans="18:31" s="35" customFormat="1" ht="15" hidden="1" x14ac:dyDescent="0.2">
      <c r="R211" s="46"/>
      <c r="S211" s="41"/>
      <c r="T211" s="42"/>
      <c r="U211" s="42"/>
      <c r="V211" s="42"/>
      <c r="W211" s="42"/>
      <c r="X211" s="42"/>
      <c r="Y211" s="42"/>
      <c r="Z211" s="42"/>
      <c r="AA211" s="42"/>
      <c r="AB211" s="42"/>
      <c r="AC211" s="42"/>
      <c r="AD211" s="42"/>
      <c r="AE211" s="42"/>
    </row>
    <row r="212" spans="18:31" s="35" customFormat="1" ht="15" hidden="1" x14ac:dyDescent="0.2">
      <c r="R212" s="46"/>
      <c r="S212" s="41"/>
      <c r="T212" s="42"/>
      <c r="U212" s="42"/>
      <c r="V212" s="42"/>
      <c r="W212" s="42"/>
      <c r="X212" s="42"/>
      <c r="Y212" s="42"/>
      <c r="Z212" s="42"/>
      <c r="AA212" s="42"/>
      <c r="AB212" s="42"/>
      <c r="AC212" s="42"/>
      <c r="AD212" s="42"/>
      <c r="AE212" s="42"/>
    </row>
    <row r="213" spans="18:31" s="35" customFormat="1" ht="15" hidden="1" x14ac:dyDescent="0.2">
      <c r="R213" s="46"/>
      <c r="S213" s="41"/>
      <c r="T213" s="42"/>
      <c r="U213" s="42"/>
      <c r="V213" s="42"/>
      <c r="W213" s="42"/>
      <c r="X213" s="42"/>
      <c r="Y213" s="42"/>
      <c r="Z213" s="42"/>
      <c r="AA213" s="42"/>
      <c r="AB213" s="42"/>
      <c r="AC213" s="42"/>
      <c r="AD213" s="42"/>
      <c r="AE213" s="42"/>
    </row>
    <row r="214" spans="18:31" s="35" customFormat="1" ht="15" hidden="1" x14ac:dyDescent="0.2">
      <c r="R214" s="46"/>
      <c r="S214" s="41"/>
      <c r="T214" s="42"/>
      <c r="U214" s="42"/>
      <c r="V214" s="42"/>
      <c r="W214" s="42"/>
      <c r="X214" s="42"/>
      <c r="Y214" s="42"/>
      <c r="Z214" s="42"/>
      <c r="AA214" s="42"/>
      <c r="AB214" s="42"/>
      <c r="AC214" s="42"/>
      <c r="AD214" s="42"/>
      <c r="AE214" s="42"/>
    </row>
    <row r="215" spans="18:31" s="35" customFormat="1" ht="15" hidden="1" x14ac:dyDescent="0.2">
      <c r="R215" s="46"/>
      <c r="S215" s="41"/>
      <c r="T215" s="42"/>
      <c r="U215" s="42"/>
      <c r="V215" s="42"/>
      <c r="W215" s="42"/>
      <c r="X215" s="42"/>
      <c r="Y215" s="42"/>
      <c r="Z215" s="42"/>
      <c r="AA215" s="42"/>
      <c r="AB215" s="42"/>
      <c r="AC215" s="42"/>
      <c r="AD215" s="42"/>
      <c r="AE215" s="42"/>
    </row>
    <row r="216" spans="18:31" s="35" customFormat="1" ht="15" hidden="1" x14ac:dyDescent="0.2">
      <c r="R216" s="46"/>
      <c r="S216" s="41"/>
      <c r="T216" s="42"/>
      <c r="U216" s="42"/>
      <c r="V216" s="42"/>
      <c r="W216" s="42"/>
      <c r="X216" s="42"/>
      <c r="Y216" s="42"/>
      <c r="Z216" s="42"/>
      <c r="AA216" s="42"/>
      <c r="AB216" s="42"/>
      <c r="AC216" s="42"/>
      <c r="AD216" s="42"/>
      <c r="AE216" s="42"/>
    </row>
    <row r="217" spans="18:31" s="35" customFormat="1" ht="15" hidden="1" x14ac:dyDescent="0.2">
      <c r="R217" s="46"/>
      <c r="S217" s="41"/>
      <c r="T217" s="42"/>
      <c r="U217" s="42"/>
      <c r="V217" s="42"/>
      <c r="W217" s="42"/>
      <c r="X217" s="42"/>
      <c r="Y217" s="42"/>
      <c r="Z217" s="42"/>
      <c r="AA217" s="42"/>
      <c r="AB217" s="42"/>
      <c r="AC217" s="42"/>
      <c r="AD217" s="42"/>
      <c r="AE217" s="42"/>
    </row>
    <row r="218" spans="18:31" s="35" customFormat="1" hidden="1" x14ac:dyDescent="0.2"/>
    <row r="219" spans="18:31" s="35" customFormat="1" hidden="1" x14ac:dyDescent="0.2"/>
    <row r="220" spans="18:31" s="35" customFormat="1" hidden="1" x14ac:dyDescent="0.2"/>
    <row r="221" spans="18:31" s="35" customFormat="1" hidden="1" x14ac:dyDescent="0.2"/>
    <row r="222" spans="18:31" s="35" customFormat="1" hidden="1" x14ac:dyDescent="0.2"/>
    <row r="223" spans="18:31" s="35" customFormat="1" hidden="1" x14ac:dyDescent="0.2"/>
    <row r="224" spans="18:31" s="35" customFormat="1" hidden="1" x14ac:dyDescent="0.2"/>
    <row r="225" s="35" customFormat="1" hidden="1" x14ac:dyDescent="0.2"/>
    <row r="226" s="35" customFormat="1" hidden="1" x14ac:dyDescent="0.2"/>
    <row r="227" s="35" customFormat="1" hidden="1" x14ac:dyDescent="0.2"/>
    <row r="228" s="35" customFormat="1" hidden="1" x14ac:dyDescent="0.2"/>
    <row r="229" s="35" customFormat="1" hidden="1" x14ac:dyDescent="0.2"/>
    <row r="230" s="35" customFormat="1" hidden="1" x14ac:dyDescent="0.2"/>
    <row r="231" s="35" customFormat="1" hidden="1" x14ac:dyDescent="0.2"/>
    <row r="232" s="35" customFormat="1" hidden="1" x14ac:dyDescent="0.2"/>
    <row r="233" s="35" customFormat="1" hidden="1" x14ac:dyDescent="0.2"/>
    <row r="234" s="35" customFormat="1" hidden="1" x14ac:dyDescent="0.2"/>
    <row r="235" s="35" customFormat="1" hidden="1" x14ac:dyDescent="0.2"/>
    <row r="236" s="35" customFormat="1" hidden="1" x14ac:dyDescent="0.2"/>
    <row r="237" s="35" customFormat="1" hidden="1" x14ac:dyDescent="0.2"/>
    <row r="238" s="35" customFormat="1" hidden="1" x14ac:dyDescent="0.2"/>
    <row r="239" s="35" customFormat="1" hidden="1" x14ac:dyDescent="0.2"/>
    <row r="240" s="35" customFormat="1" hidden="1" x14ac:dyDescent="0.2"/>
    <row r="241" s="35" customFormat="1" hidden="1" x14ac:dyDescent="0.2"/>
    <row r="242" s="35" customFormat="1" hidden="1" x14ac:dyDescent="0.2"/>
    <row r="243" s="35" customFormat="1" hidden="1" x14ac:dyDescent="0.2"/>
    <row r="244" s="35" customFormat="1" hidden="1" x14ac:dyDescent="0.2"/>
    <row r="245" s="35" customFormat="1" hidden="1" x14ac:dyDescent="0.2"/>
    <row r="246" s="35" customFormat="1" hidden="1" x14ac:dyDescent="0.2"/>
    <row r="247" s="35" customFormat="1" hidden="1" x14ac:dyDescent="0.2"/>
    <row r="248" s="35" customFormat="1" hidden="1" x14ac:dyDescent="0.2"/>
    <row r="249" s="35" customFormat="1" hidden="1" x14ac:dyDescent="0.2"/>
    <row r="250" s="35" customFormat="1" hidden="1" x14ac:dyDescent="0.2"/>
    <row r="251" s="35" customFormat="1" hidden="1" x14ac:dyDescent="0.2"/>
    <row r="252" s="35" customFormat="1" hidden="1" x14ac:dyDescent="0.2"/>
    <row r="253" s="35" customFormat="1" hidden="1" x14ac:dyDescent="0.2"/>
    <row r="254" s="35" customFormat="1" hidden="1" x14ac:dyDescent="0.2"/>
    <row r="255" s="35" customFormat="1" hidden="1" x14ac:dyDescent="0.2"/>
    <row r="256" s="35" customFormat="1" hidden="1" x14ac:dyDescent="0.2"/>
    <row r="257" s="35" customFormat="1" hidden="1" x14ac:dyDescent="0.2"/>
    <row r="258" s="35" customFormat="1" hidden="1" x14ac:dyDescent="0.2"/>
    <row r="259" s="35" customFormat="1" hidden="1" x14ac:dyDescent="0.2"/>
    <row r="260" s="35" customFormat="1" hidden="1" x14ac:dyDescent="0.2"/>
    <row r="261" s="35" customFormat="1" hidden="1" x14ac:dyDescent="0.2"/>
    <row r="262" s="35" customFormat="1" hidden="1" x14ac:dyDescent="0.2"/>
    <row r="263" s="35" customFormat="1" hidden="1" x14ac:dyDescent="0.2"/>
    <row r="264" s="35" customFormat="1" hidden="1" x14ac:dyDescent="0.2"/>
    <row r="265" s="35" customFormat="1" hidden="1" x14ac:dyDescent="0.2"/>
    <row r="266" s="35" customFormat="1" hidden="1" x14ac:dyDescent="0.2"/>
    <row r="267" s="35" customFormat="1" hidden="1" x14ac:dyDescent="0.2"/>
    <row r="268" s="35" customFormat="1" hidden="1" x14ac:dyDescent="0.2"/>
    <row r="269" s="35" customFormat="1" hidden="1" x14ac:dyDescent="0.2"/>
    <row r="270" s="35" customFormat="1" hidden="1" x14ac:dyDescent="0.2"/>
    <row r="271" s="35" customFormat="1" hidden="1" x14ac:dyDescent="0.2"/>
    <row r="272" s="35" customFormat="1" hidden="1" x14ac:dyDescent="0.2"/>
    <row r="273" s="35" customFormat="1" hidden="1" x14ac:dyDescent="0.2"/>
    <row r="274" s="35" customFormat="1" hidden="1" x14ac:dyDescent="0.2"/>
    <row r="275" s="35" customFormat="1" hidden="1" x14ac:dyDescent="0.2"/>
    <row r="276" s="35" customFormat="1" hidden="1" x14ac:dyDescent="0.2"/>
    <row r="277" s="35" customFormat="1" hidden="1" x14ac:dyDescent="0.2"/>
    <row r="278" s="35" customFormat="1" hidden="1" x14ac:dyDescent="0.2"/>
    <row r="279" s="35" customFormat="1" hidden="1" x14ac:dyDescent="0.2"/>
    <row r="280" s="35" customFormat="1" hidden="1" x14ac:dyDescent="0.2"/>
    <row r="281" s="35" customFormat="1" hidden="1" x14ac:dyDescent="0.2"/>
    <row r="282" s="35" customFormat="1" hidden="1" x14ac:dyDescent="0.2"/>
    <row r="283" s="35" customFormat="1" hidden="1" x14ac:dyDescent="0.2"/>
    <row r="284" s="35" customFormat="1" hidden="1" x14ac:dyDescent="0.2"/>
    <row r="285" s="35" customFormat="1" hidden="1" x14ac:dyDescent="0.2"/>
    <row r="286" s="35" customFormat="1" hidden="1" x14ac:dyDescent="0.2"/>
    <row r="287" s="35" customFormat="1" hidden="1" x14ac:dyDescent="0.2"/>
    <row r="288" s="35" customFormat="1" hidden="1" x14ac:dyDescent="0.2"/>
    <row r="289" s="35" customFormat="1" hidden="1" x14ac:dyDescent="0.2"/>
    <row r="290" s="35" customFormat="1" hidden="1" x14ac:dyDescent="0.2"/>
    <row r="291" s="35" customFormat="1" hidden="1" x14ac:dyDescent="0.2"/>
    <row r="292" s="35" customFormat="1" hidden="1" x14ac:dyDescent="0.2"/>
    <row r="293" s="35" customFormat="1" hidden="1" x14ac:dyDescent="0.2"/>
    <row r="294" s="35" customFormat="1" hidden="1" x14ac:dyDescent="0.2"/>
    <row r="295" s="35" customFormat="1" hidden="1" x14ac:dyDescent="0.2"/>
    <row r="296" s="35" customFormat="1" hidden="1" x14ac:dyDescent="0.2"/>
    <row r="297" s="35" customFormat="1" hidden="1" x14ac:dyDescent="0.2"/>
    <row r="298" s="35" customFormat="1" hidden="1" x14ac:dyDescent="0.2"/>
    <row r="299" s="35" customFormat="1" hidden="1" x14ac:dyDescent="0.2"/>
    <row r="300" s="35" customFormat="1" hidden="1" x14ac:dyDescent="0.2"/>
    <row r="301" s="35" customFormat="1" hidden="1" x14ac:dyDescent="0.2"/>
    <row r="302" s="35" customFormat="1" hidden="1" x14ac:dyDescent="0.2"/>
    <row r="303" s="35" customFormat="1" hidden="1" x14ac:dyDescent="0.2"/>
    <row r="304" s="35" customFormat="1" hidden="1" x14ac:dyDescent="0.2"/>
    <row r="305" s="35" customFormat="1" hidden="1" x14ac:dyDescent="0.2"/>
    <row r="306" s="35" customFormat="1" hidden="1" x14ac:dyDescent="0.2"/>
    <row r="307" s="35" customFormat="1" hidden="1" x14ac:dyDescent="0.2"/>
    <row r="308" s="35" customFormat="1" hidden="1" x14ac:dyDescent="0.2"/>
    <row r="309" s="35" customFormat="1" hidden="1" x14ac:dyDescent="0.2"/>
    <row r="310" s="35" customFormat="1" hidden="1" x14ac:dyDescent="0.2"/>
    <row r="311" s="35" customFormat="1" hidden="1" x14ac:dyDescent="0.2"/>
    <row r="312" s="35" customFormat="1" hidden="1" x14ac:dyDescent="0.2"/>
    <row r="313" s="35" customFormat="1" hidden="1" x14ac:dyDescent="0.2"/>
    <row r="314" s="35" customFormat="1" hidden="1" x14ac:dyDescent="0.2"/>
    <row r="315" s="35" customFormat="1" hidden="1" x14ac:dyDescent="0.2"/>
    <row r="316" s="35" customFormat="1" hidden="1" x14ac:dyDescent="0.2"/>
    <row r="317" s="35" customFormat="1" hidden="1" x14ac:dyDescent="0.2"/>
    <row r="318" s="35" customFormat="1" hidden="1" x14ac:dyDescent="0.2"/>
    <row r="319" s="35" customFormat="1" hidden="1" x14ac:dyDescent="0.2"/>
    <row r="320" s="35" customFormat="1" hidden="1" x14ac:dyDescent="0.2"/>
    <row r="321" s="35" customFormat="1" hidden="1" x14ac:dyDescent="0.2"/>
    <row r="322" s="35" customFormat="1" hidden="1" x14ac:dyDescent="0.2"/>
    <row r="323" s="35" customFormat="1" hidden="1" x14ac:dyDescent="0.2"/>
    <row r="324" s="35" customFormat="1" hidden="1" x14ac:dyDescent="0.2"/>
    <row r="325" s="35" customFormat="1" hidden="1" x14ac:dyDescent="0.2"/>
    <row r="326" s="35" customFormat="1" hidden="1" x14ac:dyDescent="0.2"/>
    <row r="327" s="35" customFormat="1" hidden="1" x14ac:dyDescent="0.2"/>
    <row r="328" s="35" customFormat="1" hidden="1" x14ac:dyDescent="0.2"/>
    <row r="329" s="35" customFormat="1" hidden="1" x14ac:dyDescent="0.2"/>
    <row r="330" s="35" customFormat="1" hidden="1" x14ac:dyDescent="0.2"/>
    <row r="331" s="35" customFormat="1" hidden="1" x14ac:dyDescent="0.2"/>
    <row r="332" s="35" customFormat="1" hidden="1" x14ac:dyDescent="0.2"/>
    <row r="333" s="35" customFormat="1" hidden="1" x14ac:dyDescent="0.2"/>
    <row r="334" s="35" customFormat="1" hidden="1" x14ac:dyDescent="0.2"/>
    <row r="335" s="35" customFormat="1" hidden="1" x14ac:dyDescent="0.2"/>
    <row r="336" s="35" customFormat="1" hidden="1" x14ac:dyDescent="0.2"/>
    <row r="337" s="35" customFormat="1" hidden="1" x14ac:dyDescent="0.2"/>
    <row r="338" s="35" customFormat="1" hidden="1" x14ac:dyDescent="0.2"/>
    <row r="339" s="35" customFormat="1" hidden="1" x14ac:dyDescent="0.2"/>
    <row r="340" s="35" customFormat="1" hidden="1" x14ac:dyDescent="0.2"/>
    <row r="341" s="35" customFormat="1" hidden="1" x14ac:dyDescent="0.2"/>
    <row r="342" s="35" customFormat="1" hidden="1" x14ac:dyDescent="0.2"/>
    <row r="343" s="35" customFormat="1" hidden="1" x14ac:dyDescent="0.2"/>
    <row r="344" s="35" customFormat="1" hidden="1" x14ac:dyDescent="0.2"/>
    <row r="345" s="35" customFormat="1" hidden="1" x14ac:dyDescent="0.2"/>
    <row r="346" s="35" customFormat="1" hidden="1" x14ac:dyDescent="0.2"/>
    <row r="347" s="35" customFormat="1" hidden="1" x14ac:dyDescent="0.2"/>
    <row r="348" s="35" customFormat="1" hidden="1" x14ac:dyDescent="0.2"/>
    <row r="349" s="35" customFormat="1" hidden="1" x14ac:dyDescent="0.2"/>
    <row r="350" s="35" customFormat="1" hidden="1" x14ac:dyDescent="0.2"/>
    <row r="351" s="35" customFormat="1" hidden="1" x14ac:dyDescent="0.2"/>
    <row r="352" s="35" customFormat="1" hidden="1" x14ac:dyDescent="0.2"/>
    <row r="353" s="35" customFormat="1" hidden="1" x14ac:dyDescent="0.2"/>
    <row r="354" s="35" customFormat="1" hidden="1" x14ac:dyDescent="0.2"/>
    <row r="355" s="35" customFormat="1" hidden="1" x14ac:dyDescent="0.2"/>
    <row r="356" s="35" customFormat="1" hidden="1" x14ac:dyDescent="0.2"/>
    <row r="357" s="35" customFormat="1" hidden="1" x14ac:dyDescent="0.2"/>
    <row r="358" s="35" customFormat="1" hidden="1" x14ac:dyDescent="0.2"/>
    <row r="359" s="35" customFormat="1" hidden="1" x14ac:dyDescent="0.2"/>
    <row r="360" s="199" customFormat="1" x14ac:dyDescent="0.2"/>
    <row r="361" s="199" customFormat="1" x14ac:dyDescent="0.2"/>
    <row r="362" s="199" customFormat="1" x14ac:dyDescent="0.2"/>
    <row r="363" s="199" customFormat="1" x14ac:dyDescent="0.2"/>
    <row r="364" s="199" customFormat="1" x14ac:dyDescent="0.2"/>
    <row r="365" s="199" customFormat="1" x14ac:dyDescent="0.2"/>
    <row r="366" s="199" customFormat="1" x14ac:dyDescent="0.2"/>
    <row r="367" s="199" customFormat="1" x14ac:dyDescent="0.2"/>
    <row r="368" s="199" customFormat="1" x14ac:dyDescent="0.2"/>
    <row r="369" s="199" customFormat="1" x14ac:dyDescent="0.2"/>
    <row r="370" s="199" customFormat="1" x14ac:dyDescent="0.2"/>
    <row r="371" s="199" customFormat="1" x14ac:dyDescent="0.2"/>
    <row r="372" s="199" customFormat="1" x14ac:dyDescent="0.2"/>
    <row r="373" s="199" customFormat="1" x14ac:dyDescent="0.2"/>
    <row r="374" s="199" customFormat="1" x14ac:dyDescent="0.2"/>
    <row r="375" s="199" customFormat="1" x14ac:dyDescent="0.2"/>
    <row r="376" s="199" customFormat="1" x14ac:dyDescent="0.2"/>
    <row r="377" s="199" customFormat="1" x14ac:dyDescent="0.2"/>
    <row r="378" s="199" customFormat="1" x14ac:dyDescent="0.2"/>
    <row r="379" s="199" customFormat="1" x14ac:dyDescent="0.2"/>
    <row r="380" s="199" customFormat="1" x14ac:dyDescent="0.2"/>
    <row r="381" s="199" customFormat="1" x14ac:dyDescent="0.2"/>
    <row r="382" s="199" customFormat="1" x14ac:dyDescent="0.2"/>
    <row r="383" s="199" customFormat="1" x14ac:dyDescent="0.2"/>
    <row r="384" s="199" customFormat="1" x14ac:dyDescent="0.2"/>
    <row r="385" s="199" customFormat="1" x14ac:dyDescent="0.2"/>
    <row r="386" s="199" customFormat="1" x14ac:dyDescent="0.2"/>
    <row r="387" s="199" customFormat="1" x14ac:dyDescent="0.2"/>
    <row r="388" s="199" customFormat="1" x14ac:dyDescent="0.2"/>
    <row r="389" s="199" customFormat="1" x14ac:dyDescent="0.2"/>
    <row r="390" s="199" customFormat="1" x14ac:dyDescent="0.2"/>
    <row r="391" s="199" customFormat="1" x14ac:dyDescent="0.2"/>
    <row r="392" s="199" customFormat="1" x14ac:dyDescent="0.2"/>
    <row r="393" s="199" customFormat="1" x14ac:dyDescent="0.2"/>
    <row r="394" s="199" customFormat="1" x14ac:dyDescent="0.2"/>
    <row r="395" s="199" customFormat="1" x14ac:dyDescent="0.2"/>
    <row r="396" s="199" customFormat="1" x14ac:dyDescent="0.2"/>
    <row r="397" s="199" customFormat="1" x14ac:dyDescent="0.2"/>
    <row r="398" s="199" customFormat="1" x14ac:dyDescent="0.2"/>
    <row r="399" s="199" customFormat="1" x14ac:dyDescent="0.2"/>
    <row r="400" s="199" customFormat="1" x14ac:dyDescent="0.2"/>
    <row r="401" s="199" customFormat="1" x14ac:dyDescent="0.2"/>
    <row r="402" s="199" customFormat="1" x14ac:dyDescent="0.2"/>
    <row r="403" s="199" customFormat="1" x14ac:dyDescent="0.2"/>
    <row r="404" s="199" customFormat="1" x14ac:dyDescent="0.2"/>
    <row r="405" s="199" customFormat="1" x14ac:dyDescent="0.2"/>
    <row r="406" s="199" customFormat="1" x14ac:dyDescent="0.2"/>
    <row r="407" s="199" customFormat="1" x14ac:dyDescent="0.2"/>
    <row r="408" s="199" customFormat="1" x14ac:dyDescent="0.2"/>
    <row r="409" s="199" customFormat="1" x14ac:dyDescent="0.2"/>
    <row r="410" s="199" customFormat="1" x14ac:dyDescent="0.2"/>
    <row r="411" s="199" customFormat="1" x14ac:dyDescent="0.2"/>
    <row r="412" s="199" customFormat="1" x14ac:dyDescent="0.2"/>
    <row r="413" s="199" customFormat="1" x14ac:dyDescent="0.2"/>
    <row r="414" s="199" customFormat="1" x14ac:dyDescent="0.2"/>
    <row r="415" s="199" customFormat="1" x14ac:dyDescent="0.2"/>
    <row r="416" s="199" customFormat="1" x14ac:dyDescent="0.2"/>
    <row r="417" s="199" customFormat="1" x14ac:dyDescent="0.2"/>
    <row r="418" s="199" customFormat="1" x14ac:dyDescent="0.2"/>
    <row r="419" s="199" customFormat="1" x14ac:dyDescent="0.2"/>
    <row r="420" s="199" customFormat="1" x14ac:dyDescent="0.2"/>
    <row r="421" s="199" customFormat="1" x14ac:dyDescent="0.2"/>
    <row r="422" s="199" customFormat="1" x14ac:dyDescent="0.2"/>
    <row r="423" s="199" customFormat="1" x14ac:dyDescent="0.2"/>
    <row r="424" s="199" customFormat="1" x14ac:dyDescent="0.2"/>
    <row r="425" s="199" customFormat="1" x14ac:dyDescent="0.2"/>
    <row r="426" s="199" customFormat="1" x14ac:dyDescent="0.2"/>
    <row r="427" s="199" customFormat="1" x14ac:dyDescent="0.2"/>
    <row r="428" s="199" customFormat="1" x14ac:dyDescent="0.2"/>
    <row r="429" s="199" customFormat="1" x14ac:dyDescent="0.2"/>
    <row r="430" s="199" customFormat="1" x14ac:dyDescent="0.2"/>
    <row r="431" s="199" customFormat="1" x14ac:dyDescent="0.2"/>
    <row r="432" s="199" customFormat="1" x14ac:dyDescent="0.2"/>
    <row r="433" s="199" customFormat="1" x14ac:dyDescent="0.2"/>
    <row r="434" s="199" customFormat="1" x14ac:dyDescent="0.2"/>
    <row r="435" s="199" customFormat="1" x14ac:dyDescent="0.2"/>
    <row r="436" s="199" customFormat="1" x14ac:dyDescent="0.2"/>
    <row r="437" s="199" customFormat="1" x14ac:dyDescent="0.2"/>
    <row r="438" s="199" customFormat="1" x14ac:dyDescent="0.2"/>
    <row r="439" s="199" customFormat="1" x14ac:dyDescent="0.2"/>
    <row r="440" s="199" customFormat="1" x14ac:dyDescent="0.2"/>
    <row r="441" s="199" customFormat="1" x14ac:dyDescent="0.2"/>
    <row r="442" s="199" customFormat="1" x14ac:dyDescent="0.2"/>
    <row r="443" s="199" customFormat="1" x14ac:dyDescent="0.2"/>
    <row r="444" s="199" customFormat="1" x14ac:dyDescent="0.2"/>
    <row r="445" s="199" customFormat="1" x14ac:dyDescent="0.2"/>
    <row r="446" s="199" customFormat="1" x14ac:dyDescent="0.2"/>
    <row r="447" s="199" customFormat="1" x14ac:dyDescent="0.2"/>
    <row r="448" s="199" customFormat="1" x14ac:dyDescent="0.2"/>
    <row r="449" s="199" customFormat="1" x14ac:dyDescent="0.2"/>
    <row r="450" s="199" customFormat="1" x14ac:dyDescent="0.2"/>
    <row r="451" s="199" customFormat="1" x14ac:dyDescent="0.2"/>
    <row r="452" s="199" customFormat="1" x14ac:dyDescent="0.2"/>
    <row r="453" s="199" customFormat="1" x14ac:dyDescent="0.2"/>
    <row r="454" s="199" customFormat="1" x14ac:dyDescent="0.2"/>
    <row r="455" s="199" customFormat="1" x14ac:dyDescent="0.2"/>
    <row r="456" s="199" customFormat="1" x14ac:dyDescent="0.2"/>
    <row r="457" s="199" customFormat="1" x14ac:dyDescent="0.2"/>
    <row r="458" s="199" customFormat="1" x14ac:dyDescent="0.2"/>
    <row r="459" s="199" customFormat="1" x14ac:dyDescent="0.2"/>
    <row r="460" s="199" customFormat="1" x14ac:dyDescent="0.2"/>
    <row r="461" s="199" customFormat="1" x14ac:dyDescent="0.2"/>
    <row r="462" s="199" customFormat="1" x14ac:dyDescent="0.2"/>
    <row r="463" s="199" customFormat="1" x14ac:dyDescent="0.2"/>
    <row r="464" s="199" customFormat="1" x14ac:dyDescent="0.2"/>
    <row r="465" s="199" customFormat="1" x14ac:dyDescent="0.2"/>
    <row r="466" s="199" customFormat="1" x14ac:dyDescent="0.2"/>
    <row r="467" s="199" customFormat="1" x14ac:dyDescent="0.2"/>
    <row r="468" s="199" customFormat="1" x14ac:dyDescent="0.2"/>
    <row r="469" s="199" customFormat="1" x14ac:dyDescent="0.2"/>
    <row r="470" s="199" customFormat="1" x14ac:dyDescent="0.2"/>
    <row r="471" s="199" customFormat="1" x14ac:dyDescent="0.2"/>
    <row r="472" s="199" customFormat="1" x14ac:dyDescent="0.2"/>
    <row r="473" s="199" customFormat="1" x14ac:dyDescent="0.2"/>
    <row r="474" s="35" customFormat="1" x14ac:dyDescent="0.2"/>
    <row r="475" s="35" customFormat="1" x14ac:dyDescent="0.2"/>
    <row r="476" s="35" customFormat="1" x14ac:dyDescent="0.2"/>
    <row r="477" s="35" customFormat="1" x14ac:dyDescent="0.2"/>
    <row r="478" s="35" customFormat="1" x14ac:dyDescent="0.2"/>
    <row r="479" s="35" customFormat="1" x14ac:dyDescent="0.2"/>
    <row r="480" s="35" customFormat="1" x14ac:dyDescent="0.2"/>
    <row r="481" s="35" customFormat="1" x14ac:dyDescent="0.2"/>
  </sheetData>
  <sheetProtection password="DFDE" sheet="1" objects="1" scenarios="1" selectLockedCells="1"/>
  <mergeCells count="7">
    <mergeCell ref="A1:N2"/>
    <mergeCell ref="A5:C5"/>
    <mergeCell ref="G5:I5"/>
    <mergeCell ref="G6:I6"/>
    <mergeCell ref="K6:L6"/>
    <mergeCell ref="A6:E6"/>
    <mergeCell ref="A3:N4"/>
  </mergeCells>
  <dataValidations count="3">
    <dataValidation type="list" allowBlank="1" showInputMessage="1" showErrorMessage="1" sqref="U65 D5 U128 U178">
      <formula1>$U$108:$U$109</formula1>
    </dataValidation>
    <dataValidation type="list" allowBlank="1" showInputMessage="1" showErrorMessage="1" sqref="F6">
      <formula1>$R$108:$R$109</formula1>
    </dataValidation>
    <dataValidation type="list" allowBlank="1" showInputMessage="1" showErrorMessage="1" sqref="M6">
      <formula1>$T$109:$T$120</formula1>
    </dataValidation>
  </dataValidations>
  <pageMargins left="0.23622047244094491" right="0.23622047244094491" top="0.35433070866141736" bottom="0.31496062992125984" header="0.31496062992125984" footer="0.31496062992125984"/>
  <pageSetup paperSize="9" scale="9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FFFF00"/>
  </sheetPr>
  <dimension ref="A1:AE353"/>
  <sheetViews>
    <sheetView topLeftCell="A31" workbookViewId="0">
      <selection activeCell="A55" sqref="A55:XFD282"/>
    </sheetView>
  </sheetViews>
  <sheetFormatPr defaultRowHeight="14.25" x14ac:dyDescent="0.2"/>
  <cols>
    <col min="1" max="1" width="15" style="4" customWidth="1"/>
    <col min="2" max="3" width="12.5703125" style="4" customWidth="1"/>
    <col min="4" max="4" width="11.7109375" style="4" bestFit="1" customWidth="1"/>
    <col min="5" max="5" width="8.140625" style="4" customWidth="1"/>
    <col min="6" max="6" width="12.85546875" style="4" customWidth="1"/>
    <col min="7" max="8" width="10.42578125" style="4" bestFit="1" customWidth="1"/>
    <col min="9" max="9" width="15.28515625" style="4" customWidth="1"/>
    <col min="10" max="10" width="10.85546875" style="4" customWidth="1"/>
    <col min="11" max="11" width="9.85546875" style="4" bestFit="1" customWidth="1"/>
    <col min="12" max="13" width="10.42578125" style="4" bestFit="1" customWidth="1"/>
    <col min="14" max="14" width="9.85546875" style="4" bestFit="1" customWidth="1"/>
    <col min="15" max="15" width="18.42578125" style="4" customWidth="1"/>
    <col min="16" max="16" width="9.140625" style="4"/>
    <col min="17" max="17" width="9.28515625" style="4" bestFit="1" customWidth="1"/>
    <col min="18" max="18" width="9" style="4" bestFit="1" customWidth="1"/>
    <col min="19" max="31" width="12.140625" style="4" bestFit="1" customWidth="1"/>
    <col min="32" max="16384" width="9.140625" style="4"/>
  </cols>
  <sheetData>
    <row r="1" spans="1:17" ht="15" customHeight="1" x14ac:dyDescent="0.2">
      <c r="A1" s="368" t="s">
        <v>31</v>
      </c>
      <c r="B1" s="369"/>
      <c r="C1" s="369"/>
      <c r="D1" s="369"/>
      <c r="E1" s="369"/>
      <c r="F1" s="369"/>
      <c r="G1" s="369"/>
      <c r="H1" s="369"/>
      <c r="I1" s="369"/>
      <c r="J1" s="369"/>
      <c r="K1" s="369"/>
      <c r="L1" s="369"/>
      <c r="M1" s="369"/>
      <c r="N1" s="370"/>
    </row>
    <row r="2" spans="1:17" ht="14.25" customHeight="1" x14ac:dyDescent="0.2">
      <c r="A2" s="371"/>
      <c r="B2" s="372"/>
      <c r="C2" s="372"/>
      <c r="D2" s="372"/>
      <c r="E2" s="372"/>
      <c r="F2" s="372"/>
      <c r="G2" s="372"/>
      <c r="H2" s="372"/>
      <c r="I2" s="372"/>
      <c r="J2" s="372"/>
      <c r="K2" s="372"/>
      <c r="L2" s="372"/>
      <c r="M2" s="372"/>
      <c r="N2" s="373"/>
    </row>
    <row r="3" spans="1:17" ht="14.25" customHeight="1" x14ac:dyDescent="0.2">
      <c r="A3" s="374" t="s">
        <v>26</v>
      </c>
      <c r="B3" s="375"/>
      <c r="C3" s="375"/>
      <c r="D3" s="375"/>
      <c r="E3" s="375"/>
      <c r="F3" s="375"/>
      <c r="G3" s="375"/>
      <c r="H3" s="375"/>
      <c r="I3" s="375"/>
      <c r="J3" s="375"/>
      <c r="K3" s="375"/>
      <c r="L3" s="375"/>
      <c r="M3" s="375"/>
      <c r="N3" s="376"/>
    </row>
    <row r="4" spans="1:17" ht="15" customHeight="1" thickBot="1" x14ac:dyDescent="0.25">
      <c r="A4" s="377"/>
      <c r="B4" s="378"/>
      <c r="C4" s="378"/>
      <c r="D4" s="378"/>
      <c r="E4" s="378"/>
      <c r="F4" s="378"/>
      <c r="G4" s="378"/>
      <c r="H4" s="378"/>
      <c r="I4" s="378"/>
      <c r="J4" s="378"/>
      <c r="K4" s="378"/>
      <c r="L4" s="378"/>
      <c r="M4" s="378"/>
      <c r="N4" s="379"/>
    </row>
    <row r="5" spans="1:17" ht="36" customHeight="1" thickBot="1" x14ac:dyDescent="0.25">
      <c r="A5" s="380" t="s">
        <v>27</v>
      </c>
      <c r="B5" s="381"/>
      <c r="C5" s="382"/>
      <c r="D5" s="83">
        <f>'COPY TABLE'!F7</f>
        <v>10</v>
      </c>
      <c r="E5" s="56" t="s">
        <v>14</v>
      </c>
      <c r="F5" s="28">
        <v>2014</v>
      </c>
      <c r="G5" s="383" t="s">
        <v>21</v>
      </c>
      <c r="H5" s="383"/>
      <c r="I5" s="383"/>
      <c r="J5" s="84">
        <f>'COPY TABLE'!F8</f>
        <v>8.6999999999999993</v>
      </c>
      <c r="K5" s="29"/>
      <c r="L5" s="30"/>
      <c r="M5" s="31" t="s">
        <v>23</v>
      </c>
      <c r="N5" s="32"/>
    </row>
    <row r="6" spans="1:17" ht="36" customHeight="1" thickBot="1" x14ac:dyDescent="0.25">
      <c r="A6" s="384" t="s">
        <v>28</v>
      </c>
      <c r="B6" s="385"/>
      <c r="C6" s="385"/>
      <c r="D6" s="385"/>
      <c r="E6" s="385"/>
      <c r="F6" s="85" t="str">
        <f>'COPY TABLE'!F9</f>
        <v>NO</v>
      </c>
      <c r="G6" s="386" t="s">
        <v>22</v>
      </c>
      <c r="H6" s="386"/>
      <c r="I6" s="387"/>
      <c r="J6" s="86">
        <f>'COPY TABLE'!F10</f>
        <v>8.6999999999999993</v>
      </c>
      <c r="K6" s="388" t="s">
        <v>17</v>
      </c>
      <c r="L6" s="389"/>
      <c r="M6" s="87" t="str">
        <f>'COPY TABLE'!F11</f>
        <v>APR</v>
      </c>
      <c r="N6" s="33">
        <f>F5</f>
        <v>2014</v>
      </c>
    </row>
    <row r="7" spans="1:17" s="5" customFormat="1" ht="20.100000000000001" customHeight="1" x14ac:dyDescent="0.25">
      <c r="A7" s="20"/>
      <c r="B7" s="21"/>
      <c r="C7" s="22" t="s">
        <v>29</v>
      </c>
      <c r="D7" s="21"/>
      <c r="E7" s="21"/>
      <c r="F7" s="21"/>
      <c r="G7" s="21"/>
      <c r="H7" s="21"/>
      <c r="I7" s="21"/>
      <c r="J7" s="21"/>
      <c r="K7" s="6"/>
      <c r="L7" s="6"/>
      <c r="M7" s="6"/>
      <c r="N7" s="6"/>
    </row>
    <row r="8" spans="1:17" s="5" customFormat="1" ht="20.100000000000001" customHeight="1" x14ac:dyDescent="0.25">
      <c r="A8" s="20"/>
      <c r="B8" s="23" t="s">
        <v>20</v>
      </c>
      <c r="C8" s="24"/>
      <c r="D8" s="24"/>
      <c r="E8" s="24"/>
      <c r="F8" s="24"/>
      <c r="G8" s="24"/>
      <c r="H8" s="20"/>
      <c r="I8" s="20"/>
      <c r="J8" s="20"/>
    </row>
    <row r="9" spans="1:17" s="5" customFormat="1" ht="20.100000000000001" customHeight="1" x14ac:dyDescent="0.25">
      <c r="A9" s="8">
        <f>D5</f>
        <v>10</v>
      </c>
      <c r="B9" s="23" t="s">
        <v>24</v>
      </c>
      <c r="C9" s="25" t="s">
        <v>30</v>
      </c>
      <c r="D9" s="24"/>
      <c r="E9" s="24"/>
      <c r="F9" s="24"/>
      <c r="G9" s="20"/>
      <c r="H9" s="20"/>
      <c r="I9" s="20"/>
      <c r="J9" s="25"/>
      <c r="K9" s="7"/>
      <c r="L9" s="7"/>
      <c r="M9" s="7"/>
      <c r="N9" s="7"/>
    </row>
    <row r="10" spans="1:17" s="5" customFormat="1" ht="20.100000000000001" customHeight="1" x14ac:dyDescent="0.25">
      <c r="A10" s="26"/>
      <c r="B10" s="20"/>
      <c r="C10" s="25" t="s">
        <v>18</v>
      </c>
      <c r="D10" s="27"/>
      <c r="E10" s="10">
        <f>F5</f>
        <v>2014</v>
      </c>
      <c r="F10" s="25" t="s">
        <v>19</v>
      </c>
      <c r="G10" s="27"/>
      <c r="H10" s="27"/>
      <c r="I10" s="27"/>
      <c r="J10" s="27"/>
      <c r="K10" s="9"/>
      <c r="L10" s="9"/>
      <c r="M10" s="9"/>
      <c r="N10" s="9"/>
    </row>
    <row r="11" spans="1:17" ht="32.25" customHeight="1" x14ac:dyDescent="0.25">
      <c r="A11" s="17" t="s">
        <v>25</v>
      </c>
      <c r="B11" s="18" t="s">
        <v>1</v>
      </c>
      <c r="C11" s="19" t="s">
        <v>2</v>
      </c>
      <c r="D11" s="19" t="s">
        <v>3</v>
      </c>
      <c r="E11" s="19" t="s">
        <v>4</v>
      </c>
      <c r="F11" s="19" t="s">
        <v>5</v>
      </c>
      <c r="G11" s="19" t="s">
        <v>6</v>
      </c>
      <c r="H11" s="19" t="s">
        <v>7</v>
      </c>
      <c r="I11" s="19" t="s">
        <v>8</v>
      </c>
      <c r="J11" s="19" t="s">
        <v>9</v>
      </c>
      <c r="K11" s="19" t="s">
        <v>10</v>
      </c>
      <c r="L11" s="19" t="s">
        <v>11</v>
      </c>
      <c r="M11" s="19" t="s">
        <v>12</v>
      </c>
      <c r="N11" s="19" t="s">
        <v>13</v>
      </c>
      <c r="O11" s="12"/>
    </row>
    <row r="12" spans="1:17" ht="15" hidden="1" x14ac:dyDescent="0.2">
      <c r="A12" s="11"/>
      <c r="B12" s="11"/>
      <c r="C12" s="11">
        <v>1</v>
      </c>
      <c r="D12" s="11">
        <v>2</v>
      </c>
      <c r="E12" s="11">
        <v>3</v>
      </c>
      <c r="F12" s="11">
        <v>4</v>
      </c>
      <c r="G12" s="11">
        <v>5</v>
      </c>
      <c r="H12" s="11">
        <v>6</v>
      </c>
      <c r="I12" s="11">
        <v>7</v>
      </c>
      <c r="J12" s="11">
        <v>8</v>
      </c>
      <c r="K12" s="11">
        <v>9</v>
      </c>
      <c r="L12" s="11">
        <v>10</v>
      </c>
      <c r="M12" s="11">
        <v>11</v>
      </c>
      <c r="N12" s="11">
        <v>12</v>
      </c>
      <c r="O12" s="12"/>
    </row>
    <row r="13" spans="1:17" ht="15.75" x14ac:dyDescent="0.25">
      <c r="A13" s="14">
        <v>29992</v>
      </c>
      <c r="B13" s="15">
        <f>VLOOKUP(A13,$L$66:$N$104,$L$64,0)</f>
        <v>17811</v>
      </c>
      <c r="C13" s="16">
        <f t="shared" ref="C13:N34" si="0">ROUND(T66,0)</f>
        <v>17947</v>
      </c>
      <c r="D13" s="16">
        <f t="shared" si="0"/>
        <v>18083</v>
      </c>
      <c r="E13" s="16">
        <f t="shared" si="0"/>
        <v>18220</v>
      </c>
      <c r="F13" s="16">
        <f t="shared" si="0"/>
        <v>18359</v>
      </c>
      <c r="G13" s="16">
        <f t="shared" si="0"/>
        <v>18498</v>
      </c>
      <c r="H13" s="16">
        <f t="shared" si="0"/>
        <v>18637</v>
      </c>
      <c r="I13" s="16">
        <f t="shared" si="0"/>
        <v>18779</v>
      </c>
      <c r="J13" s="16">
        <f t="shared" si="0"/>
        <v>18921</v>
      </c>
      <c r="K13" s="16">
        <f t="shared" si="0"/>
        <v>19063</v>
      </c>
      <c r="L13" s="16">
        <f t="shared" si="0"/>
        <v>19209</v>
      </c>
      <c r="M13" s="16">
        <f t="shared" si="0"/>
        <v>19354</v>
      </c>
      <c r="N13" s="16">
        <f t="shared" si="0"/>
        <v>19499</v>
      </c>
      <c r="O13" s="1"/>
      <c r="Q13" s="13"/>
    </row>
    <row r="14" spans="1:17" ht="15.75" x14ac:dyDescent="0.25">
      <c r="A14" s="14">
        <v>30326</v>
      </c>
      <c r="B14" s="15">
        <f t="shared" ref="B14:B45" si="1">VLOOKUP(A14,$L$66:$N$104,$L$64,0)</f>
        <v>15881</v>
      </c>
      <c r="C14" s="16">
        <f t="shared" si="0"/>
        <v>16003</v>
      </c>
      <c r="D14" s="16">
        <f t="shared" si="0"/>
        <v>16125</v>
      </c>
      <c r="E14" s="16">
        <f t="shared" si="0"/>
        <v>16248</v>
      </c>
      <c r="F14" s="16">
        <f t="shared" si="0"/>
        <v>16372</v>
      </c>
      <c r="G14" s="16">
        <f t="shared" si="0"/>
        <v>16497</v>
      </c>
      <c r="H14" s="16">
        <f t="shared" si="0"/>
        <v>16622</v>
      </c>
      <c r="I14" s="16">
        <f t="shared" si="0"/>
        <v>16750</v>
      </c>
      <c r="J14" s="16">
        <f t="shared" si="0"/>
        <v>16877</v>
      </c>
      <c r="K14" s="16">
        <f t="shared" si="0"/>
        <v>17005</v>
      </c>
      <c r="L14" s="16">
        <f t="shared" si="0"/>
        <v>17135</v>
      </c>
      <c r="M14" s="16">
        <f t="shared" si="0"/>
        <v>17265</v>
      </c>
      <c r="N14" s="16">
        <f t="shared" si="0"/>
        <v>17396</v>
      </c>
      <c r="O14" s="1"/>
    </row>
    <row r="15" spans="1:17" ht="15.75" x14ac:dyDescent="0.25">
      <c r="A15" s="14">
        <v>30691</v>
      </c>
      <c r="B15" s="15">
        <f t="shared" si="1"/>
        <v>14161</v>
      </c>
      <c r="C15" s="16">
        <f t="shared" si="0"/>
        <v>14271</v>
      </c>
      <c r="D15" s="16">
        <f t="shared" si="0"/>
        <v>14380</v>
      </c>
      <c r="E15" s="16">
        <f t="shared" si="0"/>
        <v>14490</v>
      </c>
      <c r="F15" s="16">
        <f t="shared" si="0"/>
        <v>14602</v>
      </c>
      <c r="G15" s="16">
        <f t="shared" si="0"/>
        <v>14714</v>
      </c>
      <c r="H15" s="16">
        <f t="shared" si="0"/>
        <v>14826</v>
      </c>
      <c r="I15" s="16">
        <f t="shared" si="0"/>
        <v>14941</v>
      </c>
      <c r="J15" s="16">
        <f t="shared" si="0"/>
        <v>15056</v>
      </c>
      <c r="K15" s="16">
        <f t="shared" si="0"/>
        <v>15170</v>
      </c>
      <c r="L15" s="16">
        <f t="shared" si="0"/>
        <v>15287</v>
      </c>
      <c r="M15" s="16">
        <f t="shared" si="0"/>
        <v>15404</v>
      </c>
      <c r="N15" s="16">
        <f t="shared" si="0"/>
        <v>15521</v>
      </c>
      <c r="O15" s="1"/>
    </row>
    <row r="16" spans="1:17" ht="15.75" x14ac:dyDescent="0.25">
      <c r="A16" s="14">
        <v>31057</v>
      </c>
      <c r="B16" s="15">
        <f t="shared" si="1"/>
        <v>12600</v>
      </c>
      <c r="C16" s="16">
        <f t="shared" si="0"/>
        <v>12698</v>
      </c>
      <c r="D16" s="16">
        <f t="shared" si="0"/>
        <v>12797</v>
      </c>
      <c r="E16" s="16">
        <f t="shared" si="0"/>
        <v>12895</v>
      </c>
      <c r="F16" s="16">
        <f t="shared" si="0"/>
        <v>12996</v>
      </c>
      <c r="G16" s="16">
        <f t="shared" si="0"/>
        <v>13096</v>
      </c>
      <c r="H16" s="16">
        <f t="shared" si="0"/>
        <v>13197</v>
      </c>
      <c r="I16" s="16">
        <f t="shared" si="0"/>
        <v>13300</v>
      </c>
      <c r="J16" s="16">
        <f t="shared" si="0"/>
        <v>13402</v>
      </c>
      <c r="K16" s="16">
        <f t="shared" si="0"/>
        <v>13505</v>
      </c>
      <c r="L16" s="16">
        <f t="shared" si="0"/>
        <v>13610</v>
      </c>
      <c r="M16" s="16">
        <f t="shared" si="0"/>
        <v>13715</v>
      </c>
      <c r="N16" s="16">
        <f t="shared" si="0"/>
        <v>13820</v>
      </c>
      <c r="O16" s="2"/>
    </row>
    <row r="17" spans="1:15" ht="15.75" x14ac:dyDescent="0.25">
      <c r="A17" s="14">
        <v>31422</v>
      </c>
      <c r="B17" s="15">
        <f t="shared" si="1"/>
        <v>11207</v>
      </c>
      <c r="C17" s="16">
        <f t="shared" si="0"/>
        <v>11295</v>
      </c>
      <c r="D17" s="16">
        <f t="shared" si="0"/>
        <v>11384</v>
      </c>
      <c r="E17" s="16">
        <f t="shared" si="0"/>
        <v>11472</v>
      </c>
      <c r="F17" s="16">
        <f t="shared" si="0"/>
        <v>11562</v>
      </c>
      <c r="G17" s="16">
        <f t="shared" si="0"/>
        <v>11652</v>
      </c>
      <c r="H17" s="16">
        <f t="shared" si="0"/>
        <v>11743</v>
      </c>
      <c r="I17" s="16">
        <f t="shared" si="0"/>
        <v>11835</v>
      </c>
      <c r="J17" s="16">
        <f t="shared" si="0"/>
        <v>11927</v>
      </c>
      <c r="K17" s="16">
        <f t="shared" si="0"/>
        <v>12019</v>
      </c>
      <c r="L17" s="16">
        <f t="shared" si="0"/>
        <v>12113</v>
      </c>
      <c r="M17" s="16">
        <f t="shared" si="0"/>
        <v>12207</v>
      </c>
      <c r="N17" s="16">
        <f t="shared" si="0"/>
        <v>12302</v>
      </c>
      <c r="O17" s="2"/>
    </row>
    <row r="18" spans="1:15" ht="15.75" x14ac:dyDescent="0.25">
      <c r="A18" s="14">
        <v>31787</v>
      </c>
      <c r="B18" s="15">
        <f t="shared" si="1"/>
        <v>9957</v>
      </c>
      <c r="C18" s="16">
        <f t="shared" si="0"/>
        <v>10036</v>
      </c>
      <c r="D18" s="16">
        <f t="shared" si="0"/>
        <v>10115</v>
      </c>
      <c r="E18" s="16">
        <f t="shared" si="0"/>
        <v>10195</v>
      </c>
      <c r="F18" s="16">
        <f t="shared" si="0"/>
        <v>10276</v>
      </c>
      <c r="G18" s="16">
        <f t="shared" si="0"/>
        <v>10357</v>
      </c>
      <c r="H18" s="16">
        <f t="shared" si="0"/>
        <v>10438</v>
      </c>
      <c r="I18" s="16">
        <f t="shared" si="0"/>
        <v>10520</v>
      </c>
      <c r="J18" s="16">
        <f t="shared" si="0"/>
        <v>10603</v>
      </c>
      <c r="K18" s="16">
        <f t="shared" si="0"/>
        <v>10686</v>
      </c>
      <c r="L18" s="16">
        <f t="shared" si="0"/>
        <v>10770</v>
      </c>
      <c r="M18" s="16">
        <f t="shared" si="0"/>
        <v>10855</v>
      </c>
      <c r="N18" s="16">
        <f t="shared" si="0"/>
        <v>10939</v>
      </c>
      <c r="O18" s="3"/>
    </row>
    <row r="19" spans="1:15" ht="15.75" x14ac:dyDescent="0.25">
      <c r="A19" s="14">
        <v>32152</v>
      </c>
      <c r="B19" s="15">
        <f t="shared" si="1"/>
        <v>8850</v>
      </c>
      <c r="C19" s="16">
        <f t="shared" si="0"/>
        <v>8921</v>
      </c>
      <c r="D19" s="16">
        <f t="shared" si="0"/>
        <v>8992</v>
      </c>
      <c r="E19" s="16">
        <f t="shared" si="0"/>
        <v>9064</v>
      </c>
      <c r="F19" s="16">
        <f t="shared" si="0"/>
        <v>9136</v>
      </c>
      <c r="G19" s="16">
        <f t="shared" si="0"/>
        <v>9209</v>
      </c>
      <c r="H19" s="16">
        <f t="shared" si="0"/>
        <v>9282</v>
      </c>
      <c r="I19" s="16">
        <f t="shared" si="0"/>
        <v>9356</v>
      </c>
      <c r="J19" s="16">
        <f t="shared" si="0"/>
        <v>9431</v>
      </c>
      <c r="K19" s="16">
        <f t="shared" si="0"/>
        <v>9505</v>
      </c>
      <c r="L19" s="16">
        <f t="shared" si="0"/>
        <v>9581</v>
      </c>
      <c r="M19" s="16">
        <f t="shared" si="0"/>
        <v>9657</v>
      </c>
      <c r="N19" s="16">
        <f t="shared" si="0"/>
        <v>9733</v>
      </c>
      <c r="O19" s="2"/>
    </row>
    <row r="20" spans="1:15" ht="15.75" x14ac:dyDescent="0.25">
      <c r="A20" s="14">
        <v>32518</v>
      </c>
      <c r="B20" s="15">
        <f t="shared" si="1"/>
        <v>7841</v>
      </c>
      <c r="C20" s="16">
        <f t="shared" si="0"/>
        <v>7905</v>
      </c>
      <c r="D20" s="16">
        <f t="shared" si="0"/>
        <v>7969</v>
      </c>
      <c r="E20" s="16">
        <f t="shared" si="0"/>
        <v>8033</v>
      </c>
      <c r="F20" s="16">
        <f t="shared" si="0"/>
        <v>8098</v>
      </c>
      <c r="G20" s="16">
        <f t="shared" si="0"/>
        <v>8163</v>
      </c>
      <c r="H20" s="16">
        <f t="shared" si="0"/>
        <v>8229</v>
      </c>
      <c r="I20" s="16">
        <f t="shared" si="0"/>
        <v>8295</v>
      </c>
      <c r="J20" s="16">
        <f t="shared" si="0"/>
        <v>8362</v>
      </c>
      <c r="K20" s="16">
        <f t="shared" si="0"/>
        <v>8429</v>
      </c>
      <c r="L20" s="16">
        <f t="shared" si="0"/>
        <v>8497</v>
      </c>
      <c r="M20" s="16">
        <f t="shared" si="0"/>
        <v>8565</v>
      </c>
      <c r="N20" s="16">
        <f t="shared" si="0"/>
        <v>8633</v>
      </c>
      <c r="O20" s="1"/>
    </row>
    <row r="21" spans="1:15" ht="15.75" x14ac:dyDescent="0.25">
      <c r="A21" s="14">
        <v>32874</v>
      </c>
      <c r="B21" s="15">
        <f t="shared" si="1"/>
        <v>7604</v>
      </c>
      <c r="C21" s="16">
        <f t="shared" si="0"/>
        <v>7666</v>
      </c>
      <c r="D21" s="16">
        <f t="shared" si="0"/>
        <v>7728</v>
      </c>
      <c r="E21" s="16">
        <f t="shared" si="0"/>
        <v>7791</v>
      </c>
      <c r="F21" s="16">
        <f t="shared" si="0"/>
        <v>7854</v>
      </c>
      <c r="G21" s="16">
        <f t="shared" si="0"/>
        <v>7918</v>
      </c>
      <c r="H21" s="16">
        <f t="shared" si="0"/>
        <v>7981</v>
      </c>
      <c r="I21" s="16">
        <f t="shared" si="0"/>
        <v>8046</v>
      </c>
      <c r="J21" s="16">
        <f t="shared" si="0"/>
        <v>8111</v>
      </c>
      <c r="K21" s="16">
        <f t="shared" si="0"/>
        <v>8176</v>
      </c>
      <c r="L21" s="16">
        <f t="shared" si="0"/>
        <v>8242</v>
      </c>
      <c r="M21" s="16">
        <f t="shared" si="0"/>
        <v>8308</v>
      </c>
      <c r="N21" s="16">
        <f t="shared" si="0"/>
        <v>8375</v>
      </c>
      <c r="O21" s="1"/>
    </row>
    <row r="22" spans="1:15" ht="15.75" x14ac:dyDescent="0.25">
      <c r="A22" s="14">
        <v>33239</v>
      </c>
      <c r="B22" s="15">
        <f t="shared" si="1"/>
        <v>6738</v>
      </c>
      <c r="C22" s="16">
        <f t="shared" si="0"/>
        <v>6794</v>
      </c>
      <c r="D22" s="16">
        <f t="shared" si="0"/>
        <v>6850</v>
      </c>
      <c r="E22" s="16">
        <f t="shared" si="0"/>
        <v>6906</v>
      </c>
      <c r="F22" s="16">
        <f t="shared" si="0"/>
        <v>6963</v>
      </c>
      <c r="G22" s="16">
        <f t="shared" si="0"/>
        <v>7020</v>
      </c>
      <c r="H22" s="16">
        <f t="shared" si="0"/>
        <v>7077</v>
      </c>
      <c r="I22" s="16">
        <f t="shared" si="0"/>
        <v>7135</v>
      </c>
      <c r="J22" s="16">
        <f t="shared" si="0"/>
        <v>7194</v>
      </c>
      <c r="K22" s="16">
        <f t="shared" si="0"/>
        <v>7252</v>
      </c>
      <c r="L22" s="16">
        <f t="shared" si="0"/>
        <v>7312</v>
      </c>
      <c r="M22" s="16">
        <f t="shared" si="0"/>
        <v>7371</v>
      </c>
      <c r="N22" s="16">
        <f t="shared" si="0"/>
        <v>7431</v>
      </c>
      <c r="O22" s="2"/>
    </row>
    <row r="23" spans="1:15" ht="15.75" x14ac:dyDescent="0.25">
      <c r="A23" s="14">
        <v>33604</v>
      </c>
      <c r="B23" s="15">
        <f t="shared" si="1"/>
        <v>5964</v>
      </c>
      <c r="C23" s="16">
        <f t="shared" si="0"/>
        <v>6014</v>
      </c>
      <c r="D23" s="16">
        <f t="shared" si="0"/>
        <v>6065</v>
      </c>
      <c r="E23" s="16">
        <f t="shared" si="0"/>
        <v>6115</v>
      </c>
      <c r="F23" s="16">
        <f t="shared" si="0"/>
        <v>6166</v>
      </c>
      <c r="G23" s="16">
        <f t="shared" si="0"/>
        <v>6218</v>
      </c>
      <c r="H23" s="16">
        <f t="shared" si="0"/>
        <v>6269</v>
      </c>
      <c r="I23" s="16">
        <f t="shared" si="0"/>
        <v>6321</v>
      </c>
      <c r="J23" s="16">
        <f t="shared" si="0"/>
        <v>6374</v>
      </c>
      <c r="K23" s="16">
        <f t="shared" si="0"/>
        <v>6427</v>
      </c>
      <c r="L23" s="16">
        <f t="shared" si="0"/>
        <v>6480</v>
      </c>
      <c r="M23" s="16">
        <f t="shared" si="0"/>
        <v>6534</v>
      </c>
      <c r="N23" s="16">
        <f t="shared" si="0"/>
        <v>6587</v>
      </c>
      <c r="O23" s="1"/>
    </row>
    <row r="24" spans="1:15" ht="15.75" x14ac:dyDescent="0.25">
      <c r="A24" s="14">
        <v>33970</v>
      </c>
      <c r="B24" s="15">
        <f t="shared" si="1"/>
        <v>5283</v>
      </c>
      <c r="C24" s="16">
        <f t="shared" si="0"/>
        <v>5328</v>
      </c>
      <c r="D24" s="16">
        <f t="shared" si="0"/>
        <v>5374</v>
      </c>
      <c r="E24" s="16">
        <f t="shared" si="0"/>
        <v>5419</v>
      </c>
      <c r="F24" s="16">
        <f t="shared" si="0"/>
        <v>5465</v>
      </c>
      <c r="G24" s="16">
        <f t="shared" si="0"/>
        <v>5512</v>
      </c>
      <c r="H24" s="16">
        <f t="shared" si="0"/>
        <v>5558</v>
      </c>
      <c r="I24" s="16">
        <f t="shared" si="0"/>
        <v>5605</v>
      </c>
      <c r="J24" s="16">
        <f t="shared" si="0"/>
        <v>5653</v>
      </c>
      <c r="K24" s="16">
        <f t="shared" si="0"/>
        <v>5700</v>
      </c>
      <c r="L24" s="16">
        <f t="shared" si="0"/>
        <v>5748</v>
      </c>
      <c r="M24" s="16">
        <f t="shared" si="0"/>
        <v>5797</v>
      </c>
      <c r="N24" s="16">
        <f t="shared" si="0"/>
        <v>5845</v>
      </c>
      <c r="O24" s="1"/>
    </row>
    <row r="25" spans="1:15" ht="15.75" x14ac:dyDescent="0.25">
      <c r="A25" s="14">
        <v>34335</v>
      </c>
      <c r="B25" s="15">
        <f t="shared" si="1"/>
        <v>4670</v>
      </c>
      <c r="C25" s="16">
        <f t="shared" si="0"/>
        <v>4711</v>
      </c>
      <c r="D25" s="16">
        <f t="shared" si="0"/>
        <v>4752</v>
      </c>
      <c r="E25" s="16">
        <f t="shared" si="0"/>
        <v>4793</v>
      </c>
      <c r="F25" s="16">
        <f t="shared" si="0"/>
        <v>4834</v>
      </c>
      <c r="G25" s="16">
        <f t="shared" si="0"/>
        <v>4876</v>
      </c>
      <c r="H25" s="16">
        <f t="shared" si="0"/>
        <v>4918</v>
      </c>
      <c r="I25" s="16">
        <f t="shared" si="0"/>
        <v>4961</v>
      </c>
      <c r="J25" s="16">
        <f t="shared" si="0"/>
        <v>5003</v>
      </c>
      <c r="K25" s="16">
        <f t="shared" si="0"/>
        <v>5046</v>
      </c>
      <c r="L25" s="16">
        <f t="shared" si="0"/>
        <v>5090</v>
      </c>
      <c r="M25" s="16">
        <f t="shared" si="0"/>
        <v>5133</v>
      </c>
      <c r="N25" s="16">
        <f t="shared" si="0"/>
        <v>5177</v>
      </c>
      <c r="O25" s="2"/>
    </row>
    <row r="26" spans="1:15" ht="15.75" x14ac:dyDescent="0.25">
      <c r="A26" s="14">
        <v>34700</v>
      </c>
      <c r="B26" s="15">
        <f t="shared" si="1"/>
        <v>4133</v>
      </c>
      <c r="C26" s="16">
        <f t="shared" si="0"/>
        <v>4170</v>
      </c>
      <c r="D26" s="16">
        <f t="shared" si="0"/>
        <v>4207</v>
      </c>
      <c r="E26" s="16">
        <f t="shared" si="0"/>
        <v>4244</v>
      </c>
      <c r="F26" s="16">
        <f t="shared" si="0"/>
        <v>4282</v>
      </c>
      <c r="G26" s="16">
        <f t="shared" si="0"/>
        <v>4320</v>
      </c>
      <c r="H26" s="16">
        <f t="shared" si="0"/>
        <v>4358</v>
      </c>
      <c r="I26" s="16">
        <f t="shared" si="0"/>
        <v>4396</v>
      </c>
      <c r="J26" s="16">
        <f t="shared" si="0"/>
        <v>4435</v>
      </c>
      <c r="K26" s="16">
        <f t="shared" si="0"/>
        <v>4473</v>
      </c>
      <c r="L26" s="16">
        <f t="shared" si="0"/>
        <v>4513</v>
      </c>
      <c r="M26" s="16">
        <f t="shared" si="0"/>
        <v>4552</v>
      </c>
      <c r="N26" s="16">
        <f t="shared" si="0"/>
        <v>4592</v>
      </c>
      <c r="O26" s="1"/>
    </row>
    <row r="27" spans="1:15" ht="15.75" x14ac:dyDescent="0.25">
      <c r="A27" s="14">
        <v>35065</v>
      </c>
      <c r="B27" s="15">
        <f t="shared" si="1"/>
        <v>3653</v>
      </c>
      <c r="C27" s="16">
        <f t="shared" si="0"/>
        <v>3686</v>
      </c>
      <c r="D27" s="16">
        <f t="shared" si="0"/>
        <v>3720</v>
      </c>
      <c r="E27" s="16">
        <f t="shared" si="0"/>
        <v>3754</v>
      </c>
      <c r="F27" s="16">
        <f t="shared" si="0"/>
        <v>3788</v>
      </c>
      <c r="G27" s="16">
        <f t="shared" si="0"/>
        <v>3822</v>
      </c>
      <c r="H27" s="16">
        <f t="shared" si="0"/>
        <v>3856</v>
      </c>
      <c r="I27" s="16">
        <f t="shared" si="0"/>
        <v>3891</v>
      </c>
      <c r="J27" s="16">
        <f t="shared" si="0"/>
        <v>3926</v>
      </c>
      <c r="K27" s="16">
        <f t="shared" si="0"/>
        <v>3961</v>
      </c>
      <c r="L27" s="16">
        <f t="shared" si="0"/>
        <v>3997</v>
      </c>
      <c r="M27" s="16">
        <f t="shared" si="0"/>
        <v>4033</v>
      </c>
      <c r="N27" s="16">
        <f t="shared" si="0"/>
        <v>4069</v>
      </c>
      <c r="O27" s="1"/>
    </row>
    <row r="28" spans="1:15" ht="15.75" x14ac:dyDescent="0.25">
      <c r="A28" s="14">
        <v>35431</v>
      </c>
      <c r="B28" s="15">
        <f t="shared" si="1"/>
        <v>3222</v>
      </c>
      <c r="C28" s="16">
        <f t="shared" si="0"/>
        <v>3252</v>
      </c>
      <c r="D28" s="16">
        <f t="shared" si="0"/>
        <v>3283</v>
      </c>
      <c r="E28" s="16">
        <f t="shared" si="0"/>
        <v>3313</v>
      </c>
      <c r="F28" s="16">
        <f t="shared" si="0"/>
        <v>3344</v>
      </c>
      <c r="G28" s="16">
        <f t="shared" si="0"/>
        <v>3375</v>
      </c>
      <c r="H28" s="16">
        <f t="shared" si="0"/>
        <v>3406</v>
      </c>
      <c r="I28" s="16">
        <f t="shared" si="0"/>
        <v>3438</v>
      </c>
      <c r="J28" s="16">
        <f t="shared" si="0"/>
        <v>3470</v>
      </c>
      <c r="K28" s="16">
        <f t="shared" si="0"/>
        <v>3502</v>
      </c>
      <c r="L28" s="16">
        <f t="shared" si="0"/>
        <v>3534</v>
      </c>
      <c r="M28" s="16">
        <f t="shared" si="0"/>
        <v>3567</v>
      </c>
      <c r="N28" s="16">
        <f t="shared" si="0"/>
        <v>3599</v>
      </c>
      <c r="O28" s="2"/>
    </row>
    <row r="29" spans="1:15" ht="15.75" x14ac:dyDescent="0.25">
      <c r="A29" s="14">
        <v>35796</v>
      </c>
      <c r="B29" s="15">
        <f t="shared" si="1"/>
        <v>2844</v>
      </c>
      <c r="C29" s="16">
        <f t="shared" si="0"/>
        <v>2872</v>
      </c>
      <c r="D29" s="16">
        <f t="shared" si="0"/>
        <v>2899</v>
      </c>
      <c r="E29" s="16">
        <f t="shared" si="0"/>
        <v>2927</v>
      </c>
      <c r="F29" s="16">
        <f t="shared" si="0"/>
        <v>2955</v>
      </c>
      <c r="G29" s="16">
        <f t="shared" si="0"/>
        <v>2984</v>
      </c>
      <c r="H29" s="16">
        <f t="shared" si="0"/>
        <v>3012</v>
      </c>
      <c r="I29" s="16">
        <f t="shared" si="0"/>
        <v>3041</v>
      </c>
      <c r="J29" s="16">
        <f t="shared" si="0"/>
        <v>3070</v>
      </c>
      <c r="K29" s="16">
        <f t="shared" si="0"/>
        <v>3098</v>
      </c>
      <c r="L29" s="16">
        <f t="shared" si="0"/>
        <v>3128</v>
      </c>
      <c r="M29" s="16">
        <f t="shared" si="0"/>
        <v>3157</v>
      </c>
      <c r="N29" s="16">
        <f t="shared" si="0"/>
        <v>3187</v>
      </c>
      <c r="O29" s="1"/>
    </row>
    <row r="30" spans="1:15" ht="15.75" x14ac:dyDescent="0.25">
      <c r="A30" s="14">
        <v>36161</v>
      </c>
      <c r="B30" s="15">
        <f t="shared" si="1"/>
        <v>2505</v>
      </c>
      <c r="C30" s="16">
        <f t="shared" si="0"/>
        <v>2530</v>
      </c>
      <c r="D30" s="16">
        <f t="shared" si="0"/>
        <v>2555</v>
      </c>
      <c r="E30" s="16">
        <f t="shared" si="0"/>
        <v>2581</v>
      </c>
      <c r="F30" s="16">
        <f t="shared" si="0"/>
        <v>2606</v>
      </c>
      <c r="G30" s="16">
        <f t="shared" si="0"/>
        <v>2632</v>
      </c>
      <c r="H30" s="16">
        <f t="shared" si="0"/>
        <v>2658</v>
      </c>
      <c r="I30" s="16">
        <f t="shared" si="0"/>
        <v>2684</v>
      </c>
      <c r="J30" s="16">
        <f t="shared" si="0"/>
        <v>2711</v>
      </c>
      <c r="K30" s="16">
        <f t="shared" si="0"/>
        <v>2737</v>
      </c>
      <c r="L30" s="16">
        <f t="shared" si="0"/>
        <v>2764</v>
      </c>
      <c r="M30" s="16">
        <f t="shared" si="0"/>
        <v>2791</v>
      </c>
      <c r="N30" s="16">
        <f t="shared" si="0"/>
        <v>2818</v>
      </c>
      <c r="O30" s="1"/>
    </row>
    <row r="31" spans="1:15" ht="15.75" x14ac:dyDescent="0.25">
      <c r="A31" s="14">
        <v>36526</v>
      </c>
      <c r="B31" s="15">
        <f t="shared" si="1"/>
        <v>2211</v>
      </c>
      <c r="C31" s="16">
        <f t="shared" si="0"/>
        <v>2234</v>
      </c>
      <c r="D31" s="16">
        <f t="shared" si="0"/>
        <v>2257</v>
      </c>
      <c r="E31" s="16">
        <f t="shared" si="0"/>
        <v>2280</v>
      </c>
      <c r="F31" s="16">
        <f t="shared" si="0"/>
        <v>2304</v>
      </c>
      <c r="G31" s="16">
        <f t="shared" si="0"/>
        <v>2327</v>
      </c>
      <c r="H31" s="16">
        <f t="shared" si="0"/>
        <v>2351</v>
      </c>
      <c r="I31" s="16">
        <f t="shared" si="0"/>
        <v>2375</v>
      </c>
      <c r="J31" s="16">
        <f t="shared" si="0"/>
        <v>2399</v>
      </c>
      <c r="K31" s="16">
        <f t="shared" si="0"/>
        <v>2423</v>
      </c>
      <c r="L31" s="16">
        <f t="shared" si="0"/>
        <v>2448</v>
      </c>
      <c r="M31" s="16">
        <f t="shared" si="0"/>
        <v>2472</v>
      </c>
      <c r="N31" s="16">
        <f t="shared" si="0"/>
        <v>2497</v>
      </c>
      <c r="O31" s="1"/>
    </row>
    <row r="32" spans="1:15" ht="15.75" x14ac:dyDescent="0.25">
      <c r="A32" s="14">
        <v>36892</v>
      </c>
      <c r="B32" s="15">
        <f t="shared" si="1"/>
        <v>1942</v>
      </c>
      <c r="C32" s="16">
        <f t="shared" si="0"/>
        <v>1963</v>
      </c>
      <c r="D32" s="16">
        <f t="shared" si="0"/>
        <v>1984</v>
      </c>
      <c r="E32" s="16">
        <f t="shared" si="0"/>
        <v>2005</v>
      </c>
      <c r="F32" s="16">
        <f t="shared" si="0"/>
        <v>2027</v>
      </c>
      <c r="G32" s="16">
        <f t="shared" si="0"/>
        <v>2049</v>
      </c>
      <c r="H32" s="16">
        <f t="shared" si="0"/>
        <v>2070</v>
      </c>
      <c r="I32" s="16">
        <f t="shared" si="0"/>
        <v>2092</v>
      </c>
      <c r="J32" s="16">
        <f t="shared" si="0"/>
        <v>2114</v>
      </c>
      <c r="K32" s="16">
        <f t="shared" si="0"/>
        <v>2136</v>
      </c>
      <c r="L32" s="16">
        <f t="shared" si="0"/>
        <v>2159</v>
      </c>
      <c r="M32" s="16">
        <f t="shared" si="0"/>
        <v>2181</v>
      </c>
      <c r="N32" s="16">
        <f t="shared" si="0"/>
        <v>2204</v>
      </c>
      <c r="O32" s="2"/>
    </row>
    <row r="33" spans="1:15" ht="15.75" x14ac:dyDescent="0.25">
      <c r="A33" s="14">
        <v>37257</v>
      </c>
      <c r="B33" s="15">
        <f t="shared" si="1"/>
        <v>1706</v>
      </c>
      <c r="C33" s="16">
        <f t="shared" si="0"/>
        <v>1725</v>
      </c>
      <c r="D33" s="16">
        <f t="shared" si="0"/>
        <v>1745</v>
      </c>
      <c r="E33" s="16">
        <f t="shared" si="0"/>
        <v>1764</v>
      </c>
      <c r="F33" s="16">
        <f t="shared" si="0"/>
        <v>1784</v>
      </c>
      <c r="G33" s="16">
        <f t="shared" si="0"/>
        <v>1804</v>
      </c>
      <c r="H33" s="16">
        <f t="shared" si="0"/>
        <v>1824</v>
      </c>
      <c r="I33" s="16">
        <f t="shared" si="0"/>
        <v>1844</v>
      </c>
      <c r="J33" s="16">
        <f t="shared" si="0"/>
        <v>1864</v>
      </c>
      <c r="K33" s="16">
        <f t="shared" si="0"/>
        <v>1885</v>
      </c>
      <c r="L33" s="16">
        <f t="shared" si="0"/>
        <v>1905</v>
      </c>
      <c r="M33" s="16">
        <f t="shared" si="0"/>
        <v>1926</v>
      </c>
      <c r="N33" s="16">
        <f t="shared" si="0"/>
        <v>1947</v>
      </c>
      <c r="O33" s="2"/>
    </row>
    <row r="34" spans="1:15" ht="15.75" x14ac:dyDescent="0.25">
      <c r="A34" s="14">
        <v>37622</v>
      </c>
      <c r="B34" s="15">
        <f t="shared" si="1"/>
        <v>1490</v>
      </c>
      <c r="C34" s="16">
        <f t="shared" si="0"/>
        <v>1508</v>
      </c>
      <c r="D34" s="16">
        <f t="shared" si="0"/>
        <v>1526</v>
      </c>
      <c r="E34" s="16">
        <f t="shared" si="0"/>
        <v>1544</v>
      </c>
      <c r="F34" s="16">
        <f t="shared" ref="F34:F44" si="2">ROUND(W87,0)</f>
        <v>1562</v>
      </c>
      <c r="G34" s="16">
        <f t="shared" ref="G34:G44" si="3">ROUND(X87,0)</f>
        <v>1580</v>
      </c>
      <c r="H34" s="16">
        <f t="shared" ref="H34:H44" si="4">ROUND(Y87,0)</f>
        <v>1598</v>
      </c>
      <c r="I34" s="16">
        <f t="shared" ref="I34:I44" si="5">ROUND(Z87,0)</f>
        <v>1617</v>
      </c>
      <c r="J34" s="16">
        <f t="shared" ref="J34:J44" si="6">ROUND(AA87,0)</f>
        <v>1636</v>
      </c>
      <c r="K34" s="16">
        <f t="shared" ref="K34:K44" si="7">ROUND(AB87,0)</f>
        <v>1654</v>
      </c>
      <c r="L34" s="16">
        <f t="shared" ref="L34:L44" si="8">ROUND(AC87,0)</f>
        <v>1673</v>
      </c>
      <c r="M34" s="16">
        <f t="shared" ref="M34:M44" si="9">ROUND(AD87,0)</f>
        <v>1692</v>
      </c>
      <c r="N34" s="16">
        <f t="shared" ref="N34:N44" si="10">ROUND(AE87,0)</f>
        <v>1711</v>
      </c>
      <c r="O34" s="2"/>
    </row>
    <row r="35" spans="1:15" ht="15.75" x14ac:dyDescent="0.25">
      <c r="A35" s="14">
        <v>37987</v>
      </c>
      <c r="B35" s="15">
        <f t="shared" si="1"/>
        <v>1293</v>
      </c>
      <c r="C35" s="16">
        <f t="shared" ref="C35:C44" si="11">ROUND(T88,0)</f>
        <v>1309</v>
      </c>
      <c r="D35" s="16">
        <f t="shared" ref="D35:D44" si="12">ROUND(U88,0)</f>
        <v>1326</v>
      </c>
      <c r="E35" s="16">
        <f t="shared" ref="E35:E44" si="13">ROUND(V88,0)</f>
        <v>1342</v>
      </c>
      <c r="F35" s="16">
        <f t="shared" si="2"/>
        <v>1359</v>
      </c>
      <c r="G35" s="16">
        <f t="shared" si="3"/>
        <v>1376</v>
      </c>
      <c r="H35" s="16">
        <f t="shared" si="4"/>
        <v>1393</v>
      </c>
      <c r="I35" s="16">
        <f t="shared" si="5"/>
        <v>1410</v>
      </c>
      <c r="J35" s="16">
        <f t="shared" si="6"/>
        <v>1427</v>
      </c>
      <c r="K35" s="16">
        <f t="shared" si="7"/>
        <v>1444</v>
      </c>
      <c r="L35" s="16">
        <f t="shared" si="8"/>
        <v>1462</v>
      </c>
      <c r="M35" s="16">
        <f t="shared" si="9"/>
        <v>1479</v>
      </c>
      <c r="N35" s="16">
        <f t="shared" si="10"/>
        <v>1497</v>
      </c>
      <c r="O35" s="1"/>
    </row>
    <row r="36" spans="1:15" ht="15.75" x14ac:dyDescent="0.25">
      <c r="A36" s="14">
        <v>38353</v>
      </c>
      <c r="B36" s="15">
        <f t="shared" si="1"/>
        <v>1113</v>
      </c>
      <c r="C36" s="16">
        <f t="shared" si="11"/>
        <v>1128</v>
      </c>
      <c r="D36" s="16">
        <f t="shared" si="12"/>
        <v>1143</v>
      </c>
      <c r="E36" s="16">
        <f t="shared" si="13"/>
        <v>1158</v>
      </c>
      <c r="F36" s="16">
        <f t="shared" si="2"/>
        <v>1174</v>
      </c>
      <c r="G36" s="16">
        <f t="shared" si="3"/>
        <v>1189</v>
      </c>
      <c r="H36" s="16">
        <f t="shared" si="4"/>
        <v>1205</v>
      </c>
      <c r="I36" s="16">
        <f t="shared" si="5"/>
        <v>1220</v>
      </c>
      <c r="J36" s="16">
        <f t="shared" si="6"/>
        <v>1236</v>
      </c>
      <c r="K36" s="16">
        <f t="shared" si="7"/>
        <v>1252</v>
      </c>
      <c r="L36" s="16">
        <f t="shared" si="8"/>
        <v>1268</v>
      </c>
      <c r="M36" s="16">
        <f t="shared" si="9"/>
        <v>1284</v>
      </c>
      <c r="N36" s="16">
        <f t="shared" si="10"/>
        <v>1300</v>
      </c>
      <c r="O36" s="1"/>
    </row>
    <row r="37" spans="1:15" ht="15.75" x14ac:dyDescent="0.25">
      <c r="A37" s="14">
        <v>38718</v>
      </c>
      <c r="B37" s="15">
        <f t="shared" si="1"/>
        <v>945</v>
      </c>
      <c r="C37" s="16">
        <f t="shared" si="11"/>
        <v>959</v>
      </c>
      <c r="D37" s="16">
        <f t="shared" si="12"/>
        <v>973</v>
      </c>
      <c r="E37" s="16">
        <f t="shared" si="13"/>
        <v>987</v>
      </c>
      <c r="F37" s="16">
        <f t="shared" si="2"/>
        <v>1001</v>
      </c>
      <c r="G37" s="16">
        <f t="shared" si="3"/>
        <v>1015</v>
      </c>
      <c r="H37" s="16">
        <f t="shared" si="4"/>
        <v>1029</v>
      </c>
      <c r="I37" s="16">
        <f t="shared" si="5"/>
        <v>1044</v>
      </c>
      <c r="J37" s="16">
        <f t="shared" si="6"/>
        <v>1058</v>
      </c>
      <c r="K37" s="16">
        <f t="shared" si="7"/>
        <v>1073</v>
      </c>
      <c r="L37" s="16">
        <f t="shared" si="8"/>
        <v>1088</v>
      </c>
      <c r="M37" s="16">
        <f t="shared" si="9"/>
        <v>1102</v>
      </c>
      <c r="N37" s="16">
        <f t="shared" si="10"/>
        <v>1117</v>
      </c>
      <c r="O37" s="1"/>
    </row>
    <row r="38" spans="1:15" ht="15.75" x14ac:dyDescent="0.25">
      <c r="A38" s="14">
        <v>39083</v>
      </c>
      <c r="B38" s="15">
        <f t="shared" si="1"/>
        <v>793</v>
      </c>
      <c r="C38" s="16">
        <f t="shared" si="11"/>
        <v>806</v>
      </c>
      <c r="D38" s="16">
        <f t="shared" si="12"/>
        <v>819</v>
      </c>
      <c r="E38" s="16">
        <f t="shared" si="13"/>
        <v>831</v>
      </c>
      <c r="F38" s="16">
        <f t="shared" si="2"/>
        <v>844</v>
      </c>
      <c r="G38" s="16">
        <f t="shared" si="3"/>
        <v>858</v>
      </c>
      <c r="H38" s="16">
        <f t="shared" si="4"/>
        <v>871</v>
      </c>
      <c r="I38" s="16">
        <f t="shared" si="5"/>
        <v>884</v>
      </c>
      <c r="J38" s="16">
        <f t="shared" si="6"/>
        <v>897</v>
      </c>
      <c r="K38" s="16">
        <f t="shared" si="7"/>
        <v>911</v>
      </c>
      <c r="L38" s="16">
        <f t="shared" si="8"/>
        <v>924</v>
      </c>
      <c r="M38" s="16">
        <f t="shared" si="9"/>
        <v>938</v>
      </c>
      <c r="N38" s="16">
        <f t="shared" si="10"/>
        <v>952</v>
      </c>
      <c r="O38" s="1"/>
    </row>
    <row r="39" spans="1:15" ht="15.75" x14ac:dyDescent="0.25">
      <c r="A39" s="14">
        <v>39448</v>
      </c>
      <c r="B39" s="15">
        <f t="shared" si="1"/>
        <v>651</v>
      </c>
      <c r="C39" s="16">
        <f t="shared" si="11"/>
        <v>663</v>
      </c>
      <c r="D39" s="16">
        <f t="shared" si="12"/>
        <v>674</v>
      </c>
      <c r="E39" s="16">
        <f t="shared" si="13"/>
        <v>686</v>
      </c>
      <c r="F39" s="16">
        <f t="shared" si="2"/>
        <v>698</v>
      </c>
      <c r="G39" s="16">
        <f t="shared" si="3"/>
        <v>710</v>
      </c>
      <c r="H39" s="16">
        <f t="shared" si="4"/>
        <v>722</v>
      </c>
      <c r="I39" s="16">
        <f t="shared" si="5"/>
        <v>735</v>
      </c>
      <c r="J39" s="16">
        <f t="shared" si="6"/>
        <v>747</v>
      </c>
      <c r="K39" s="16">
        <f t="shared" si="7"/>
        <v>759</v>
      </c>
      <c r="L39" s="16">
        <f t="shared" si="8"/>
        <v>772</v>
      </c>
      <c r="M39" s="16">
        <f t="shared" si="9"/>
        <v>784</v>
      </c>
      <c r="N39" s="16">
        <f t="shared" si="10"/>
        <v>797</v>
      </c>
      <c r="O39" s="1"/>
    </row>
    <row r="40" spans="1:15" ht="15.75" x14ac:dyDescent="0.25">
      <c r="A40" s="14">
        <v>39814</v>
      </c>
      <c r="B40" s="15">
        <f t="shared" si="1"/>
        <v>517</v>
      </c>
      <c r="C40" s="16">
        <f t="shared" si="11"/>
        <v>528</v>
      </c>
      <c r="D40" s="16">
        <f t="shared" si="12"/>
        <v>539</v>
      </c>
      <c r="E40" s="16">
        <f t="shared" si="13"/>
        <v>549</v>
      </c>
      <c r="F40" s="16">
        <f t="shared" si="2"/>
        <v>560</v>
      </c>
      <c r="G40" s="16">
        <f t="shared" si="3"/>
        <v>571</v>
      </c>
      <c r="H40" s="16">
        <f t="shared" si="4"/>
        <v>582</v>
      </c>
      <c r="I40" s="16">
        <f t="shared" si="5"/>
        <v>594</v>
      </c>
      <c r="J40" s="16">
        <f t="shared" si="6"/>
        <v>605</v>
      </c>
      <c r="K40" s="16">
        <f t="shared" si="7"/>
        <v>616</v>
      </c>
      <c r="L40" s="16">
        <f t="shared" si="8"/>
        <v>628</v>
      </c>
      <c r="M40" s="16">
        <f t="shared" si="9"/>
        <v>639</v>
      </c>
      <c r="N40" s="16">
        <f t="shared" si="10"/>
        <v>651</v>
      </c>
      <c r="O40" s="2"/>
    </row>
    <row r="41" spans="1:15" ht="15.75" x14ac:dyDescent="0.25">
      <c r="A41" s="14">
        <v>40179</v>
      </c>
      <c r="B41" s="15">
        <f t="shared" si="1"/>
        <v>398</v>
      </c>
      <c r="C41" s="16">
        <f t="shared" si="11"/>
        <v>408</v>
      </c>
      <c r="D41" s="16">
        <f t="shared" si="12"/>
        <v>418</v>
      </c>
      <c r="E41" s="16">
        <f t="shared" si="13"/>
        <v>428</v>
      </c>
      <c r="F41" s="16">
        <f t="shared" si="2"/>
        <v>438</v>
      </c>
      <c r="G41" s="16">
        <f t="shared" si="3"/>
        <v>448</v>
      </c>
      <c r="H41" s="16">
        <f t="shared" si="4"/>
        <v>458</v>
      </c>
      <c r="I41" s="16">
        <f t="shared" si="5"/>
        <v>469</v>
      </c>
      <c r="J41" s="16">
        <f t="shared" si="6"/>
        <v>479</v>
      </c>
      <c r="K41" s="16">
        <f t="shared" si="7"/>
        <v>489</v>
      </c>
      <c r="L41" s="16">
        <f t="shared" si="8"/>
        <v>500</v>
      </c>
      <c r="M41" s="16">
        <f t="shared" si="9"/>
        <v>511</v>
      </c>
      <c r="N41" s="16">
        <f t="shared" si="10"/>
        <v>521</v>
      </c>
      <c r="O41" s="1"/>
    </row>
    <row r="42" spans="1:15" ht="15.75" x14ac:dyDescent="0.25">
      <c r="A42" s="14">
        <v>40544</v>
      </c>
      <c r="B42" s="15">
        <f t="shared" si="1"/>
        <v>286</v>
      </c>
      <c r="C42" s="16">
        <f t="shared" si="11"/>
        <v>295</v>
      </c>
      <c r="D42" s="16">
        <f t="shared" si="12"/>
        <v>304</v>
      </c>
      <c r="E42" s="16">
        <f t="shared" si="13"/>
        <v>313</v>
      </c>
      <c r="F42" s="16">
        <f t="shared" si="2"/>
        <v>323</v>
      </c>
      <c r="G42" s="16">
        <f t="shared" si="3"/>
        <v>332</v>
      </c>
      <c r="H42" s="16">
        <f t="shared" si="4"/>
        <v>341</v>
      </c>
      <c r="I42" s="16">
        <f t="shared" si="5"/>
        <v>351</v>
      </c>
      <c r="J42" s="16">
        <f t="shared" si="6"/>
        <v>360</v>
      </c>
      <c r="K42" s="16">
        <f t="shared" si="7"/>
        <v>370</v>
      </c>
      <c r="L42" s="16">
        <f t="shared" si="8"/>
        <v>380</v>
      </c>
      <c r="M42" s="16">
        <f t="shared" si="9"/>
        <v>389</v>
      </c>
      <c r="N42" s="16">
        <f t="shared" si="10"/>
        <v>399</v>
      </c>
      <c r="O42" s="1"/>
    </row>
    <row r="43" spans="1:15" ht="15.75" x14ac:dyDescent="0.25">
      <c r="A43" s="14">
        <v>40909</v>
      </c>
      <c r="B43" s="15">
        <f t="shared" si="1"/>
        <v>182</v>
      </c>
      <c r="C43" s="16">
        <f t="shared" si="11"/>
        <v>190</v>
      </c>
      <c r="D43" s="16">
        <f t="shared" si="12"/>
        <v>199</v>
      </c>
      <c r="E43" s="16">
        <f t="shared" si="13"/>
        <v>207</v>
      </c>
      <c r="F43" s="16">
        <f t="shared" si="2"/>
        <v>216</v>
      </c>
      <c r="G43" s="16">
        <f t="shared" si="3"/>
        <v>224</v>
      </c>
      <c r="H43" s="16">
        <f t="shared" si="4"/>
        <v>233</v>
      </c>
      <c r="I43" s="16">
        <f t="shared" si="5"/>
        <v>241</v>
      </c>
      <c r="J43" s="16">
        <f t="shared" si="6"/>
        <v>250</v>
      </c>
      <c r="K43" s="16">
        <f t="shared" si="7"/>
        <v>259</v>
      </c>
      <c r="L43" s="16">
        <f t="shared" si="8"/>
        <v>268</v>
      </c>
      <c r="M43" s="16">
        <f t="shared" si="9"/>
        <v>277</v>
      </c>
      <c r="N43" s="16">
        <f t="shared" si="10"/>
        <v>286</v>
      </c>
      <c r="O43" s="1"/>
    </row>
    <row r="44" spans="1:15" ht="15.75" x14ac:dyDescent="0.25">
      <c r="A44" s="14">
        <v>41275</v>
      </c>
      <c r="B44" s="15">
        <f t="shared" si="1"/>
        <v>87</v>
      </c>
      <c r="C44" s="16">
        <f t="shared" si="11"/>
        <v>95</v>
      </c>
      <c r="D44" s="16">
        <f t="shared" si="12"/>
        <v>102</v>
      </c>
      <c r="E44" s="16">
        <f t="shared" si="13"/>
        <v>110</v>
      </c>
      <c r="F44" s="16">
        <f t="shared" si="2"/>
        <v>118</v>
      </c>
      <c r="G44" s="16">
        <f t="shared" si="3"/>
        <v>126</v>
      </c>
      <c r="H44" s="16">
        <f t="shared" si="4"/>
        <v>134</v>
      </c>
      <c r="I44" s="16">
        <f t="shared" si="5"/>
        <v>142</v>
      </c>
      <c r="J44" s="16">
        <f t="shared" si="6"/>
        <v>150</v>
      </c>
      <c r="K44" s="16">
        <f t="shared" si="7"/>
        <v>158</v>
      </c>
      <c r="L44" s="16">
        <f t="shared" si="8"/>
        <v>166</v>
      </c>
      <c r="M44" s="16">
        <f t="shared" si="9"/>
        <v>174</v>
      </c>
      <c r="N44" s="16">
        <f t="shared" si="10"/>
        <v>182</v>
      </c>
      <c r="O44" s="1"/>
    </row>
    <row r="45" spans="1:15" ht="15.75" x14ac:dyDescent="0.25">
      <c r="A45" s="14">
        <v>41640</v>
      </c>
      <c r="B45" s="15">
        <f t="shared" si="1"/>
        <v>0</v>
      </c>
      <c r="C45" s="16">
        <f t="shared" ref="C45:N45" si="14">ROUND(T98,0)</f>
        <v>7</v>
      </c>
      <c r="D45" s="16">
        <f t="shared" si="14"/>
        <v>14</v>
      </c>
      <c r="E45" s="16">
        <f t="shared" si="14"/>
        <v>21</v>
      </c>
      <c r="F45" s="16">
        <f t="shared" si="14"/>
        <v>28</v>
      </c>
      <c r="G45" s="16">
        <f t="shared" si="14"/>
        <v>36</v>
      </c>
      <c r="H45" s="16">
        <f t="shared" si="14"/>
        <v>43</v>
      </c>
      <c r="I45" s="16">
        <f t="shared" si="14"/>
        <v>50</v>
      </c>
      <c r="J45" s="16">
        <f t="shared" si="14"/>
        <v>57</v>
      </c>
      <c r="K45" s="16">
        <f t="shared" si="14"/>
        <v>65</v>
      </c>
      <c r="L45" s="16">
        <f t="shared" si="14"/>
        <v>72</v>
      </c>
      <c r="M45" s="16">
        <f t="shared" si="14"/>
        <v>80</v>
      </c>
      <c r="N45" s="16">
        <f t="shared" si="14"/>
        <v>87</v>
      </c>
      <c r="O45" s="1"/>
    </row>
    <row r="46" spans="1:15" s="35" customFormat="1" ht="15.75" hidden="1" x14ac:dyDescent="0.25">
      <c r="A46" s="50"/>
      <c r="B46" s="51"/>
      <c r="C46" s="52"/>
      <c r="D46" s="52"/>
      <c r="E46" s="52"/>
      <c r="F46" s="52"/>
      <c r="G46" s="52"/>
      <c r="H46" s="52"/>
      <c r="I46" s="52"/>
      <c r="J46" s="52"/>
      <c r="K46" s="52"/>
      <c r="L46" s="52"/>
      <c r="M46" s="52"/>
      <c r="N46" s="52"/>
      <c r="O46" s="36"/>
    </row>
    <row r="47" spans="1:15" s="35" customFormat="1" ht="15.75" hidden="1" x14ac:dyDescent="0.25">
      <c r="A47" s="50"/>
      <c r="B47" s="51"/>
      <c r="C47" s="52"/>
      <c r="D47" s="52"/>
      <c r="E47" s="52"/>
      <c r="F47" s="52"/>
      <c r="G47" s="52"/>
      <c r="H47" s="52"/>
      <c r="I47" s="52"/>
      <c r="J47" s="52"/>
      <c r="K47" s="52"/>
      <c r="L47" s="52"/>
      <c r="M47" s="52"/>
      <c r="N47" s="52"/>
      <c r="O47" s="36"/>
    </row>
    <row r="48" spans="1:15" s="35" customFormat="1" ht="15.75" hidden="1" x14ac:dyDescent="0.25">
      <c r="A48" s="50"/>
      <c r="B48" s="51"/>
      <c r="C48" s="52"/>
      <c r="D48" s="52"/>
      <c r="E48" s="52"/>
      <c r="F48" s="52"/>
      <c r="G48" s="52"/>
      <c r="H48" s="52"/>
      <c r="I48" s="52"/>
      <c r="J48" s="52"/>
      <c r="K48" s="52"/>
      <c r="L48" s="52"/>
      <c r="M48" s="52"/>
      <c r="N48" s="52"/>
      <c r="O48" s="36"/>
    </row>
    <row r="49" spans="1:15" s="35" customFormat="1" ht="15.75" hidden="1" x14ac:dyDescent="0.25">
      <c r="A49" s="50"/>
      <c r="B49" s="51"/>
      <c r="C49" s="52"/>
      <c r="D49" s="52"/>
      <c r="E49" s="52"/>
      <c r="F49" s="52"/>
      <c r="G49" s="52"/>
      <c r="H49" s="52"/>
      <c r="I49" s="52"/>
      <c r="J49" s="52"/>
      <c r="K49" s="52"/>
      <c r="L49" s="52"/>
      <c r="M49" s="52"/>
      <c r="N49" s="52"/>
      <c r="O49" s="36"/>
    </row>
    <row r="50" spans="1:15" s="35" customFormat="1" ht="15.75" hidden="1" x14ac:dyDescent="0.25">
      <c r="A50" s="50"/>
      <c r="B50" s="51"/>
      <c r="C50" s="52"/>
      <c r="D50" s="52"/>
      <c r="E50" s="52"/>
      <c r="F50" s="52"/>
      <c r="G50" s="52"/>
      <c r="H50" s="52"/>
      <c r="I50" s="52"/>
      <c r="J50" s="52"/>
      <c r="K50" s="52"/>
      <c r="L50" s="52"/>
      <c r="M50" s="52"/>
      <c r="N50" s="52"/>
      <c r="O50" s="36"/>
    </row>
    <row r="51" spans="1:15" s="35" customFormat="1" ht="15.75" hidden="1" x14ac:dyDescent="0.25">
      <c r="A51" s="50"/>
      <c r="B51" s="51"/>
      <c r="C51" s="52"/>
      <c r="D51" s="52"/>
      <c r="E51" s="52"/>
      <c r="F51" s="52"/>
      <c r="G51" s="52"/>
      <c r="H51" s="52"/>
      <c r="I51" s="52"/>
      <c r="J51" s="52"/>
      <c r="K51" s="52"/>
      <c r="L51" s="52"/>
      <c r="M51" s="52"/>
      <c r="N51" s="52"/>
    </row>
    <row r="52" spans="1:15" s="35" customFormat="1" hidden="1" x14ac:dyDescent="0.2"/>
    <row r="53" spans="1:15" s="35" customFormat="1" hidden="1" x14ac:dyDescent="0.2"/>
    <row r="54" spans="1:15" s="35" customFormat="1" hidden="1" x14ac:dyDescent="0.2"/>
    <row r="55" spans="1:15" s="35" customFormat="1" hidden="1" x14ac:dyDescent="0.2"/>
    <row r="56" spans="1:15" s="35" customFormat="1" hidden="1" x14ac:dyDescent="0.2"/>
    <row r="57" spans="1:15" s="35" customFormat="1" hidden="1" x14ac:dyDescent="0.2"/>
    <row r="58" spans="1:15" s="35" customFormat="1" hidden="1" x14ac:dyDescent="0.2"/>
    <row r="59" spans="1:15" s="35" customFormat="1" hidden="1" x14ac:dyDescent="0.2"/>
    <row r="60" spans="1:15" s="35" customFormat="1" hidden="1" x14ac:dyDescent="0.2"/>
    <row r="61" spans="1:15" s="35" customFormat="1" hidden="1" x14ac:dyDescent="0.2"/>
    <row r="62" spans="1:15" s="35" customFormat="1" hidden="1" x14ac:dyDescent="0.2"/>
    <row r="63" spans="1:15" s="35" customFormat="1" hidden="1" x14ac:dyDescent="0.2"/>
    <row r="64" spans="1:15" s="35" customFormat="1" hidden="1" x14ac:dyDescent="0.2">
      <c r="L64" s="35">
        <f>IF(D5=U109,2,3)</f>
        <v>3</v>
      </c>
      <c r="M64" s="35">
        <v>201315</v>
      </c>
      <c r="N64" s="35">
        <v>201310</v>
      </c>
    </row>
    <row r="65" spans="2:31" s="35" customFormat="1" ht="15" hidden="1" x14ac:dyDescent="0.2">
      <c r="R65" s="45" t="s">
        <v>0</v>
      </c>
      <c r="S65" s="45" t="s">
        <v>1</v>
      </c>
      <c r="T65" s="45" t="s">
        <v>2</v>
      </c>
      <c r="U65" s="45" t="s">
        <v>3</v>
      </c>
      <c r="V65" s="45" t="s">
        <v>4</v>
      </c>
      <c r="W65" s="45" t="s">
        <v>5</v>
      </c>
      <c r="X65" s="45" t="s">
        <v>6</v>
      </c>
      <c r="Y65" s="45" t="s">
        <v>7</v>
      </c>
      <c r="Z65" s="45" t="s">
        <v>8</v>
      </c>
      <c r="AA65" s="45" t="s">
        <v>9</v>
      </c>
      <c r="AB65" s="45" t="s">
        <v>10</v>
      </c>
      <c r="AC65" s="45" t="s">
        <v>11</v>
      </c>
      <c r="AD65" s="45" t="s">
        <v>12</v>
      </c>
      <c r="AE65" s="45" t="s">
        <v>13</v>
      </c>
    </row>
    <row r="66" spans="2:31" s="35" customFormat="1" ht="15" hidden="1" x14ac:dyDescent="0.2">
      <c r="L66" s="34">
        <v>29992</v>
      </c>
      <c r="M66" s="221">
        <v>21602</v>
      </c>
      <c r="N66" s="35">
        <v>17811</v>
      </c>
      <c r="O66" s="221">
        <v>21601.551059687201</v>
      </c>
      <c r="R66" s="46">
        <v>29992</v>
      </c>
      <c r="S66" s="41">
        <f>VLOOKUP(R66,$L$66:$N$1049,$L$64,0)</f>
        <v>17811</v>
      </c>
      <c r="T66" s="101">
        <f t="shared" ref="T66:T98" si="15">IF(AND($F$6="YES",HLOOKUP($C$11,$C$11:$N$12,2,0)&gt;=$T$106),$S66+$D$5*0.7*1+$S66*$J$6*1/1200,$S66+$D$5*0.7*1+$S66*$J$5*1/1200)</f>
        <v>17947.12975</v>
      </c>
      <c r="U66" s="101">
        <f t="shared" ref="U66:U98" si="16">IF(AND($F$6="YES",HLOOKUP($D$11,$C$11:$N$12,2,0)&gt;=$T$106),$S66+$D$5*0.7*2+($S66)*$J$6*2/1200+$D$5*0.7*$J$6/1200,$S66+$D$5*0.7*2+($S66)*$J$5*2/1200+$D$5*0.7*$J$5/1200)</f>
        <v>18083.310249999999</v>
      </c>
      <c r="V66" s="101">
        <f>IF(AND($F$6="YES",HLOOKUP($E$11,$C$11:$N$12,2,0)=$T$106),$S66+$D$5*0.7*3+($S66)*$J$5*2/1200+($S66)*$J$6*1/1200+$D$5*0.7*2*$J$6/1200+$D$5*0.7*$J$5/1200,IF(AND($F$6="YES",HLOOKUP($E$11,$C$11:$N$12,2,0)&gt;$T$106),$S66+$D$5*0.7*3+($S66)*$J$6*3/1200+$D$5*0.7*2*$J$6/1200+$D$5*0.7*1*$J$5/1200,$S66+$D$5*0.7*3+($S66)*$J$5*3/1200+$D$5*0.7*2*$J$5/1200+$D$5*0.7*1*$J$5/1200))</f>
        <v>18219.541499999999</v>
      </c>
      <c r="W66" s="101">
        <f>IF(AND($F$6="YES",HLOOKUP($F$11,$C$11:$N$12,2,0)&gt;=$T$106),$V66+$D$5*0.7*1+$V66*$J$6*1/1200,$V66+$D$5*0.7*1+$V66*$J$5*1/1200)</f>
        <v>18358.633175874998</v>
      </c>
      <c r="X66" s="101">
        <f>IF(AND($F$6="YES",HLOOKUP($G$11,$C$11:$N$12,2,0)=$T$106),$V66+$D$5*0.7*2+($V66)*$J$6*2/1200+$D$5*0.7*$J$6/1200,IF(AND($F$6="YES",HLOOKUP($G$11,$C$11:$N$12,2,0)&gt;$T$106),$V66+$D$5*0.7*2+($V66)*$J$6*2/1200+$D$5*0.7*$J$6/1200,$V66+$D$5*0.7*2+($V66)*$J$5*2/1200+$D$5*0.7*$J$5/1200))</f>
        <v>18497.775601749996</v>
      </c>
      <c r="Y66" s="101">
        <f>IF(AND($F$6="YES",HLOOKUP($H$11,$C$11:$N$12,2,0)=$T$106),$V66+$D$5*0.7*3+($V66)*$J$5*2/1200+($V66)*$J$6*1/1200+$D$5*0.7*2*$J$6/1200+$D$5*0.7*$J$5/1200,IF(AND($F$6="YES",HLOOKUP($H$11,$C$11:$N$12,2,0)&gt;$T$106),$V66+$D$5*0.7*3+($V66)*$J$6*3/1200+$D$5*0.7*2*$J$6/1200+$D$5*0.7*1*$J$6/1200,$V66+$D$5*0.7*3+($V66)*$J$5*3/1200+$D$5*0.7*2*$J$5/1200+$D$5*0.7*1*$J$5/1200))</f>
        <v>18636.968777624999</v>
      </c>
      <c r="Z66" s="101">
        <f>IF(AND($F$6="YES",HLOOKUP($I$11,$C$11:$N$12,2,0)&gt;=$T$106),$Y66+$D$5*0.7*1+$Y66*$J$6*1/1200,$Y66+$D$5*0.7*1+$Y66*$J$5*1/1200)</f>
        <v>18779.08680126278</v>
      </c>
      <c r="AA66" s="101">
        <f>IF(AND($F$6="YES",HLOOKUP($J$11,$C$11:$N$12,2,0)=$T$106),$Y66+$D$5*0.7*2+($Y66)*$J$6*2/1200+$D$5*0.7*$J$6/1200,IF(AND($F$6="YES",HLOOKUP($J$11,$C$11:$N$12,2,0)&gt;$T$106),$Y66+$D$5*0.7*2+($Y66)*$J$6*2/1200+$D$5*0.7*$J$6/1200,$Y66+$D$5*0.7*2+($Y66)*$J$5*2/1200+$D$5*0.7*$J$5/1200))</f>
        <v>18921.255574900559</v>
      </c>
      <c r="AB66" s="101">
        <f>IF(AND($F$6="YES",HLOOKUP($K$11,$C$11:$N$12,2,0)=$T$106),$Y66+$D$5*0.7*3+($Y66)*$J$5*2/1200+($Y66)*$J$6*1/1200+$D$5*0.7*2*$J$6/1200+$D$5*0.7*$J$5/1200,IF(AND($F$6="YES",HLOOKUP($K$11,$C$11:$N$12,2,0)&gt;$T$106),$Y66+$D$5*0.7*3+($Y66)*$J$6*3/1200+$D$5*0.7*2*$J$6/1200+$D$5*0.7*1*$J$6/1200,$Y66+$D$5*0.7*3+($Y66)*$J$5*3/1200+$D$5*0.7*2*$J$5/1200+$D$5*0.7*1*$J$5/1200))</f>
        <v>19063.475098538343</v>
      </c>
      <c r="AC66" s="101">
        <f>IF(AND($F$6="YES",HLOOKUP($L$11,$C$11:$N$12,2,0)&gt;=$T$106),$AB66+$D$5*0.7*1+$AB66*$J$6*1/1200,$AB66+$D$5*0.7*1+$AB66*$J$5*1/1200)</f>
        <v>19208.685293002745</v>
      </c>
      <c r="AD66" s="101">
        <f>IF(AND($F$6="YES",HLOOKUP($M$11,$C$11:$N$12,2,0)=$T$106),$AB66+$D$5*0.7*2+($AB66)*$J$6*2/1200+$D$5*0.7*$J$6/1200,IF(AND($F$6="YES",HLOOKUP($M$11,$C$11:$N$12,2,0)&gt;$T$106),$AB66+$D$5*0.7*2+($AB66)*$J$6*2/1200+$D$5*0.7*$J$6/1200,$AB66+$D$5*0.7*2+($AB66)*$J$5*2/1200+$D$5*0.7*$J$5/1200))</f>
        <v>19353.946237467149</v>
      </c>
      <c r="AE66" s="101">
        <f>IF(AND($F$6="YES",HLOOKUP($N$11,$C$11:$N$12,2,0)=$T$106),$AB66+$D$5*0.7*3+($AB66)*$J$5*2/1200+($AB66)*$J$6*1/1200+$D$5*0.7*2*$J$6/1200+$D$5*0.7*$J$5/1200,IF(AND($F$6="YES",HLOOKUP($N$11,$C$11:$N$12,2,0)&gt;$T$106),$AB66+$D$5*0.7*3+($AB66)*$J$6*3/1200+$D$5*0.7*2*$J$6/1200+$D$5*0.7*1*$J$6/1200,$AB66+$D$5*0.7*3+($AB66)*$J$5*3/1200+$D$5*0.7*2*$J$5/1200+$D$5*0.7*1*$J$5/1200))</f>
        <v>19499.257931931552</v>
      </c>
    </row>
    <row r="67" spans="2:31" s="35" customFormat="1" ht="15" hidden="1" x14ac:dyDescent="0.2">
      <c r="L67" s="34">
        <v>30326</v>
      </c>
      <c r="M67" s="221">
        <v>19681</v>
      </c>
      <c r="N67" s="35">
        <v>15881</v>
      </c>
      <c r="O67" s="221">
        <v>19681</v>
      </c>
      <c r="R67" s="46">
        <v>30326</v>
      </c>
      <c r="S67" s="41">
        <f t="shared" ref="S67:S98" si="17">VLOOKUP(R67,$L$66:$N$1049,$L$64,0)</f>
        <v>15881</v>
      </c>
      <c r="T67" s="101">
        <f t="shared" si="15"/>
        <v>16003.13725</v>
      </c>
      <c r="U67" s="101">
        <f t="shared" si="16"/>
        <v>16125.32525</v>
      </c>
      <c r="V67" s="101">
        <f t="shared" ref="V67:V98" si="18">IF(AND($F$6="YES",HLOOKUP($E$11,$C$11:$N$12,2,0)=$T$106),$S67+$D$5*0.7*3+($S67)*$J$5*2/1200+($S67)*$J$6*1/1200+$D$5*0.7*2*$J$6/1200+$D$5*0.7*$J$5/1200,IF(AND($F$6="YES",HLOOKUP($E$11,$C$11:$N$12,2,0)&gt;$T$106),$S67+$D$5*0.7*3+($S67)*$J$6*3/1200+$D$5*0.7*2*$J$6/1200+$D$5*0.7*1*$J$5/1200,$S67+$D$5*0.7*3+($S67)*$J$5*3/1200+$D$5*0.7*2*$J$5/1200+$D$5*0.7*1*$J$5/1200))</f>
        <v>16247.564</v>
      </c>
      <c r="W67" s="101">
        <f t="shared" ref="W67:W98" si="19">IF(AND($F$6="YES",HLOOKUP($F$11,$C$11:$N$12,2,0)&gt;=$T$106),$V67+$D$5*0.7*1+$V67*$J$6*1/1200,$V67+$D$5*0.7*1+$V67*$J$5*1/1200)</f>
        <v>16372.358839</v>
      </c>
      <c r="X67" s="101">
        <f t="shared" ref="X67:X98" si="20">IF(AND($F$6="YES",HLOOKUP($G$11,$C$11:$N$12,2,0)=$T$106),$V67+$D$5*0.7*2+($V67)*$J$6*2/1200+$D$5*0.7*$J$6/1200,IF(AND($F$6="YES",HLOOKUP($G$11,$C$11:$N$12,2,0)&gt;$T$106),$V67+$D$5*0.7*2+($V67)*$J$6*2/1200+$D$5*0.7*$J$6/1200,$V67+$D$5*0.7*2+($V67)*$J$5*2/1200+$D$5*0.7*$J$5/1200))</f>
        <v>16497.204427999997</v>
      </c>
      <c r="Y67" s="101">
        <f t="shared" ref="Y67:Y98" si="21">IF(AND($F$6="YES",HLOOKUP($H$11,$C$11:$N$12,2,0)=$T$106),$V67+$D$5*0.7*3+($V67)*$J$5*2/1200+($V67)*$J$6*1/1200+$D$5*0.7*2*$J$6/1200+$D$5*0.7*$J$5/1200,IF(AND($F$6="YES",HLOOKUP($H$11,$C$11:$N$12,2,0)&gt;$T$106),$V67+$D$5*0.7*3+($V67)*$J$6*3/1200+$D$5*0.7*2*$J$6/1200+$D$5*0.7*1*$J$6/1200,$V67+$D$5*0.7*3+($V67)*$J$5*3/1200+$D$5*0.7*2*$J$5/1200+$D$5*0.7*1*$J$5/1200))</f>
        <v>16622.100767</v>
      </c>
      <c r="Z67" s="101">
        <f t="shared" ref="Z67:Z98" si="22">IF(AND($F$6="YES",HLOOKUP($I$11,$C$11:$N$12,2,0)&gt;=$T$106),$Y67+$D$5*0.7*1+$Y67*$J$6*1/1200,$Y67+$D$5*0.7*1+$Y67*$J$5*1/1200)</f>
        <v>16749.610997560751</v>
      </c>
      <c r="AA67" s="101">
        <f t="shared" ref="AA67:AA98" si="23">IF(AND($F$6="YES",HLOOKUP($J$11,$C$11:$N$12,2,0)=$T$106),$Y67+$D$5*0.7*2+($Y67)*$J$6*2/1200+$D$5*0.7*$J$6/1200,IF(AND($F$6="YES",HLOOKUP($J$11,$C$11:$N$12,2,0)&gt;$T$106),$Y67+$D$5*0.7*2+($Y67)*$J$6*2/1200+$D$5*0.7*$J$6/1200,$Y67+$D$5*0.7*2+($Y67)*$J$5*2/1200+$D$5*0.7*$J$5/1200))</f>
        <v>16877.1719781215</v>
      </c>
      <c r="AB67" s="101">
        <f t="shared" ref="AB67:AB98" si="24">IF(AND($F$6="YES",HLOOKUP($K$11,$C$11:$N$12,2,0)=$T$106),$Y67+$D$5*0.7*3+($Y67)*$J$5*2/1200+($Y67)*$J$6*1/1200+$D$5*0.7*2*$J$6/1200+$D$5*0.7*$J$5/1200,IF(AND($F$6="YES",HLOOKUP($K$11,$C$11:$N$12,2,0)&gt;$T$106),$Y67+$D$5*0.7*3+($Y67)*$J$6*3/1200+$D$5*0.7*2*$J$6/1200+$D$5*0.7*1*$J$6/1200,$Y67+$D$5*0.7*3+($Y67)*$J$5*3/1200+$D$5*0.7*2*$J$5/1200+$D$5*0.7*1*$J$5/1200))</f>
        <v>17004.783708682247</v>
      </c>
      <c r="AC67" s="101">
        <f t="shared" ref="AC67:AC98" si="25">IF(AND($F$6="YES",HLOOKUP($L$11,$C$11:$N$12,2,0)&gt;=$T$106),$AB67+$D$5*0.7*1+$AB67*$J$6*1/1200,$AB67+$D$5*0.7*1+$AB67*$J$5*1/1200)</f>
        <v>17135.068390570195</v>
      </c>
      <c r="AD67" s="101">
        <f t="shared" ref="AD67:AD98" si="26">IF(AND($F$6="YES",HLOOKUP($M$11,$C$11:$N$12,2,0)=$T$106),$AB67+$D$5*0.7*2+($AB67)*$J$6*2/1200+$D$5*0.7*$J$6/1200,IF(AND($F$6="YES",HLOOKUP($M$11,$C$11:$N$12,2,0)&gt;$T$106),$AB67+$D$5*0.7*2+($AB67)*$J$6*2/1200+$D$5*0.7*$J$6/1200,$AB67+$D$5*0.7*2+($AB67)*$J$5*2/1200+$D$5*0.7*$J$5/1200))</f>
        <v>17265.403822458138</v>
      </c>
      <c r="AE67" s="101">
        <f t="shared" ref="AE67:AE98" si="27">IF(AND($F$6="YES",HLOOKUP($N$11,$C$11:$N$12,2,0)=$T$106),$AB67+$D$5*0.7*3+($AB67)*$J$5*2/1200+($AB67)*$J$6*1/1200+$D$5*0.7*2*$J$6/1200+$D$5*0.7*$J$5/1200,IF(AND($F$6="YES",HLOOKUP($N$11,$C$11:$N$12,2,0)&gt;$T$106),$AB67+$D$5*0.7*3+($AB67)*$J$6*3/1200+$D$5*0.7*2*$J$6/1200+$D$5*0.7*1*$J$6/1200,$AB67+$D$5*0.7*3+($AB67)*$J$5*3/1200+$D$5*0.7*2*$J$5/1200+$D$5*0.7*1*$J$5/1200))</f>
        <v>17395.790004346087</v>
      </c>
    </row>
    <row r="68" spans="2:31" s="35" customFormat="1" ht="15" hidden="1" x14ac:dyDescent="0.2">
      <c r="L68" s="34">
        <v>30691</v>
      </c>
      <c r="M68" s="221">
        <v>17958</v>
      </c>
      <c r="N68" s="35">
        <v>14161</v>
      </c>
      <c r="O68" s="221">
        <v>17958</v>
      </c>
      <c r="R68" s="46">
        <v>30691</v>
      </c>
      <c r="S68" s="41">
        <f t="shared" si="17"/>
        <v>14161</v>
      </c>
      <c r="T68" s="101">
        <f t="shared" si="15"/>
        <v>14270.66725</v>
      </c>
      <c r="U68" s="101">
        <f t="shared" si="16"/>
        <v>14380.385250000001</v>
      </c>
      <c r="V68" s="101">
        <f t="shared" si="18"/>
        <v>14490.154</v>
      </c>
      <c r="W68" s="101">
        <f t="shared" si="19"/>
        <v>14602.2076165</v>
      </c>
      <c r="X68" s="101">
        <f t="shared" si="20"/>
        <v>14714.311983000001</v>
      </c>
      <c r="Y68" s="101">
        <f t="shared" si="21"/>
        <v>14826.467099500001</v>
      </c>
      <c r="Z68" s="101">
        <f t="shared" si="22"/>
        <v>14940.958985971376</v>
      </c>
      <c r="AA68" s="101">
        <f t="shared" si="23"/>
        <v>15055.501622442753</v>
      </c>
      <c r="AB68" s="101">
        <f t="shared" si="24"/>
        <v>15170.095008914128</v>
      </c>
      <c r="AC68" s="101">
        <f t="shared" si="25"/>
        <v>15287.078197728755</v>
      </c>
      <c r="AD68" s="101">
        <f t="shared" si="26"/>
        <v>15404.112136543383</v>
      </c>
      <c r="AE68" s="101">
        <f t="shared" si="27"/>
        <v>15521.196825358011</v>
      </c>
    </row>
    <row r="69" spans="2:31" s="35" customFormat="1" ht="15" hidden="1" x14ac:dyDescent="0.2">
      <c r="L69" s="34">
        <v>31057</v>
      </c>
      <c r="M69" s="221">
        <v>16406</v>
      </c>
      <c r="N69" s="35">
        <v>12600</v>
      </c>
      <c r="O69" s="221">
        <v>16406</v>
      </c>
      <c r="R69" s="46">
        <v>31057</v>
      </c>
      <c r="S69" s="41">
        <f t="shared" si="17"/>
        <v>12600</v>
      </c>
      <c r="T69" s="101">
        <f t="shared" si="15"/>
        <v>12698.35</v>
      </c>
      <c r="U69" s="101">
        <f t="shared" si="16"/>
        <v>12796.750750000001</v>
      </c>
      <c r="V69" s="101">
        <f t="shared" si="18"/>
        <v>12895.20225</v>
      </c>
      <c r="W69" s="101">
        <f t="shared" si="19"/>
        <v>12995.692466312501</v>
      </c>
      <c r="X69" s="101">
        <f t="shared" si="20"/>
        <v>13096.233432625</v>
      </c>
      <c r="Y69" s="101">
        <f t="shared" si="21"/>
        <v>13196.825148937502</v>
      </c>
      <c r="Z69" s="101">
        <f t="shared" si="22"/>
        <v>13299.502131267298</v>
      </c>
      <c r="AA69" s="101">
        <f t="shared" si="23"/>
        <v>13402.229863597096</v>
      </c>
      <c r="AB69" s="101">
        <f t="shared" si="24"/>
        <v>13505.008345926894</v>
      </c>
      <c r="AC69" s="101">
        <f t="shared" si="25"/>
        <v>13609.919656434864</v>
      </c>
      <c r="AD69" s="101">
        <f t="shared" si="26"/>
        <v>13714.881716942833</v>
      </c>
      <c r="AE69" s="101">
        <f t="shared" si="27"/>
        <v>13819.894527450804</v>
      </c>
    </row>
    <row r="70" spans="2:31" s="35" customFormat="1" ht="15" hidden="1" x14ac:dyDescent="0.2">
      <c r="L70" s="34">
        <v>31422</v>
      </c>
      <c r="M70" s="221">
        <v>14999</v>
      </c>
      <c r="N70" s="35">
        <v>11207</v>
      </c>
      <c r="O70" s="221">
        <v>14999</v>
      </c>
      <c r="R70" s="46">
        <v>31422</v>
      </c>
      <c r="S70" s="41">
        <f t="shared" si="17"/>
        <v>11207</v>
      </c>
      <c r="T70" s="101">
        <f t="shared" si="15"/>
        <v>11295.250749999999</v>
      </c>
      <c r="U70" s="101">
        <f t="shared" si="16"/>
        <v>11383.552250000001</v>
      </c>
      <c r="V70" s="101">
        <f t="shared" si="18"/>
        <v>11471.904500000001</v>
      </c>
      <c r="W70" s="101">
        <f t="shared" si="19"/>
        <v>11562.075807625</v>
      </c>
      <c r="X70" s="101">
        <f t="shared" si="20"/>
        <v>11652.297865250001</v>
      </c>
      <c r="Y70" s="101">
        <f t="shared" si="21"/>
        <v>11742.570672875001</v>
      </c>
      <c r="Z70" s="101">
        <f t="shared" si="22"/>
        <v>11834.704310253344</v>
      </c>
      <c r="AA70" s="101">
        <f t="shared" si="23"/>
        <v>11926.888697631688</v>
      </c>
      <c r="AB70" s="101">
        <f t="shared" si="24"/>
        <v>12019.123835010034</v>
      </c>
      <c r="AC70" s="101">
        <f t="shared" si="25"/>
        <v>12113.262482813856</v>
      </c>
      <c r="AD70" s="101">
        <f t="shared" si="26"/>
        <v>12207.45188061768</v>
      </c>
      <c r="AE70" s="101">
        <f t="shared" si="27"/>
        <v>12301.692028421503</v>
      </c>
    </row>
    <row r="71" spans="2:31" s="35" customFormat="1" ht="15" hidden="1" x14ac:dyDescent="0.2">
      <c r="L71" s="34">
        <v>31787</v>
      </c>
      <c r="M71" s="221">
        <v>13775</v>
      </c>
      <c r="N71" s="35">
        <v>9957</v>
      </c>
      <c r="O71" s="221">
        <v>13775</v>
      </c>
      <c r="R71" s="46">
        <v>31787</v>
      </c>
      <c r="S71" s="41">
        <f t="shared" si="17"/>
        <v>9957</v>
      </c>
      <c r="T71" s="101">
        <f t="shared" si="15"/>
        <v>10036.188249999999</v>
      </c>
      <c r="U71" s="101">
        <f t="shared" si="16"/>
        <v>10115.427250000001</v>
      </c>
      <c r="V71" s="101">
        <f t="shared" si="18"/>
        <v>10194.717000000001</v>
      </c>
      <c r="W71" s="101">
        <f t="shared" si="19"/>
        <v>10275.628698250001</v>
      </c>
      <c r="X71" s="101">
        <f t="shared" si="20"/>
        <v>10356.591146500001</v>
      </c>
      <c r="Y71" s="101">
        <f t="shared" si="21"/>
        <v>10437.604344750001</v>
      </c>
      <c r="Z71" s="101">
        <f t="shared" si="22"/>
        <v>10520.276976249439</v>
      </c>
      <c r="AA71" s="101">
        <f t="shared" si="23"/>
        <v>10603.000357748877</v>
      </c>
      <c r="AB71" s="101">
        <f t="shared" si="24"/>
        <v>10685.774489248315</v>
      </c>
      <c r="AC71" s="101">
        <f t="shared" si="25"/>
        <v>10770.246354295365</v>
      </c>
      <c r="AD71" s="101">
        <f t="shared" si="26"/>
        <v>10854.768969342416</v>
      </c>
      <c r="AE71" s="101">
        <f t="shared" si="27"/>
        <v>10939.342334389466</v>
      </c>
    </row>
    <row r="72" spans="2:31" s="35" customFormat="1" ht="15" hidden="1" x14ac:dyDescent="0.2">
      <c r="L72" s="34">
        <v>32152</v>
      </c>
      <c r="M72" s="221">
        <v>12657</v>
      </c>
      <c r="N72" s="35">
        <v>8850</v>
      </c>
      <c r="O72" s="221">
        <v>12657</v>
      </c>
      <c r="R72" s="46">
        <v>32152</v>
      </c>
      <c r="S72" s="41">
        <f t="shared" si="17"/>
        <v>8850</v>
      </c>
      <c r="T72" s="101">
        <f t="shared" si="15"/>
        <v>8921.1625000000004</v>
      </c>
      <c r="U72" s="101">
        <f t="shared" si="16"/>
        <v>8992.3757500000011</v>
      </c>
      <c r="V72" s="101">
        <f t="shared" si="18"/>
        <v>9063.6397500000003</v>
      </c>
      <c r="W72" s="101">
        <f t="shared" si="19"/>
        <v>9136.3511381874996</v>
      </c>
      <c r="X72" s="101">
        <f t="shared" si="20"/>
        <v>9209.1132763750011</v>
      </c>
      <c r="Y72" s="101">
        <f t="shared" si="21"/>
        <v>9281.9261645625011</v>
      </c>
      <c r="Z72" s="101">
        <f t="shared" si="22"/>
        <v>9356.2201292555801</v>
      </c>
      <c r="AA72" s="101">
        <f t="shared" si="23"/>
        <v>9430.5648439486577</v>
      </c>
      <c r="AB72" s="101">
        <f t="shared" si="24"/>
        <v>9504.9603086417355</v>
      </c>
      <c r="AC72" s="101">
        <f t="shared" si="25"/>
        <v>9580.8712708793882</v>
      </c>
      <c r="AD72" s="101">
        <f t="shared" si="26"/>
        <v>9656.8329831170413</v>
      </c>
      <c r="AE72" s="101">
        <f t="shared" si="27"/>
        <v>9732.8454453546947</v>
      </c>
    </row>
    <row r="73" spans="2:31" s="35" customFormat="1" ht="15" hidden="1" x14ac:dyDescent="0.2">
      <c r="C73" s="36"/>
      <c r="D73" s="36"/>
      <c r="E73" s="36"/>
      <c r="F73" s="36"/>
      <c r="G73" s="36"/>
      <c r="H73" s="36"/>
      <c r="I73" s="36"/>
      <c r="J73" s="37"/>
      <c r="K73" s="36"/>
      <c r="L73" s="34">
        <v>32518</v>
      </c>
      <c r="M73" s="222">
        <v>11652</v>
      </c>
      <c r="N73" s="35">
        <v>7841</v>
      </c>
      <c r="O73" s="222">
        <v>11652</v>
      </c>
      <c r="R73" s="46">
        <v>32518</v>
      </c>
      <c r="S73" s="41">
        <f t="shared" si="17"/>
        <v>7841</v>
      </c>
      <c r="T73" s="101">
        <f t="shared" si="15"/>
        <v>7904.8472499999998</v>
      </c>
      <c r="U73" s="101">
        <f t="shared" si="16"/>
        <v>7968.7452499999999</v>
      </c>
      <c r="V73" s="101">
        <f t="shared" si="18"/>
        <v>8032.6940000000004</v>
      </c>
      <c r="W73" s="101">
        <f t="shared" si="19"/>
        <v>8097.9310315000002</v>
      </c>
      <c r="X73" s="101">
        <f t="shared" si="20"/>
        <v>8163.2188130000004</v>
      </c>
      <c r="Y73" s="101">
        <f t="shared" si="21"/>
        <v>8228.5573445000009</v>
      </c>
      <c r="Z73" s="101">
        <f t="shared" si="22"/>
        <v>8295.2143852476256</v>
      </c>
      <c r="AA73" s="101">
        <f t="shared" si="23"/>
        <v>8361.9221759952507</v>
      </c>
      <c r="AB73" s="101">
        <f t="shared" si="24"/>
        <v>8428.680716742876</v>
      </c>
      <c r="AC73" s="101">
        <f t="shared" si="25"/>
        <v>8496.7886519392614</v>
      </c>
      <c r="AD73" s="101">
        <f t="shared" si="26"/>
        <v>8564.9473371356489</v>
      </c>
      <c r="AE73" s="101">
        <f t="shared" si="27"/>
        <v>8633.156772332035</v>
      </c>
    </row>
    <row r="74" spans="2:31" s="35" customFormat="1" ht="15" hidden="1" x14ac:dyDescent="0.2">
      <c r="C74" s="36"/>
      <c r="D74" s="36"/>
      <c r="E74" s="36"/>
      <c r="F74" s="36"/>
      <c r="G74" s="36"/>
      <c r="H74" s="36"/>
      <c r="I74" s="36"/>
      <c r="J74" s="36"/>
      <c r="K74" s="36"/>
      <c r="L74" s="34">
        <v>32874</v>
      </c>
      <c r="M74" s="222">
        <v>11422</v>
      </c>
      <c r="N74" s="35">
        <v>7604</v>
      </c>
      <c r="O74" s="222">
        <v>11422</v>
      </c>
      <c r="R74" s="46">
        <v>32874</v>
      </c>
      <c r="S74" s="41">
        <f t="shared" si="17"/>
        <v>7604</v>
      </c>
      <c r="T74" s="101">
        <f t="shared" si="15"/>
        <v>7666.1289999999999</v>
      </c>
      <c r="U74" s="101">
        <f t="shared" si="16"/>
        <v>7728.3087500000001</v>
      </c>
      <c r="V74" s="101">
        <f t="shared" si="18"/>
        <v>7790.5392499999998</v>
      </c>
      <c r="W74" s="101">
        <f t="shared" si="19"/>
        <v>7854.0206595624995</v>
      </c>
      <c r="X74" s="101">
        <f t="shared" si="20"/>
        <v>7917.5528191250005</v>
      </c>
      <c r="Y74" s="101">
        <f t="shared" si="21"/>
        <v>7981.1357286875</v>
      </c>
      <c r="Z74" s="101">
        <f t="shared" si="22"/>
        <v>8045.9989627204841</v>
      </c>
      <c r="AA74" s="101">
        <f t="shared" si="23"/>
        <v>8110.9129467534694</v>
      </c>
      <c r="AB74" s="101">
        <f t="shared" si="24"/>
        <v>8175.8776807864533</v>
      </c>
      <c r="AC74" s="101">
        <f t="shared" si="25"/>
        <v>8242.1527939721545</v>
      </c>
      <c r="AD74" s="101">
        <f t="shared" si="26"/>
        <v>8308.478657157857</v>
      </c>
      <c r="AE74" s="101">
        <f t="shared" si="27"/>
        <v>8374.855270343558</v>
      </c>
    </row>
    <row r="75" spans="2:31" s="35" customFormat="1" ht="15.75" hidden="1" x14ac:dyDescent="0.25">
      <c r="C75" s="38"/>
      <c r="D75" s="38"/>
      <c r="E75" s="36"/>
      <c r="F75" s="36"/>
      <c r="G75" s="36"/>
      <c r="H75" s="36"/>
      <c r="I75" s="36"/>
      <c r="J75" s="36"/>
      <c r="K75" s="36"/>
      <c r="L75" s="34">
        <v>33239</v>
      </c>
      <c r="M75" s="222">
        <v>10121</v>
      </c>
      <c r="N75" s="35">
        <v>6738</v>
      </c>
      <c r="O75" s="222">
        <v>10121</v>
      </c>
      <c r="R75" s="46">
        <v>33239</v>
      </c>
      <c r="S75" s="41">
        <f t="shared" si="17"/>
        <v>6738</v>
      </c>
      <c r="T75" s="101">
        <f t="shared" si="15"/>
        <v>6793.8504999999996</v>
      </c>
      <c r="U75" s="101">
        <f t="shared" si="16"/>
        <v>6849.7517500000004</v>
      </c>
      <c r="V75" s="101">
        <f t="shared" si="18"/>
        <v>6905.7037499999997</v>
      </c>
      <c r="W75" s="101">
        <f t="shared" si="19"/>
        <v>6962.7701021875</v>
      </c>
      <c r="X75" s="101">
        <f t="shared" si="20"/>
        <v>7019.8872043749998</v>
      </c>
      <c r="Y75" s="101">
        <f t="shared" si="21"/>
        <v>7077.0550565624999</v>
      </c>
      <c r="Z75" s="101">
        <f t="shared" si="22"/>
        <v>7135.3637057225778</v>
      </c>
      <c r="AA75" s="101">
        <f t="shared" si="23"/>
        <v>7193.7231048826561</v>
      </c>
      <c r="AB75" s="101">
        <f t="shared" si="24"/>
        <v>7252.1332540427347</v>
      </c>
      <c r="AC75" s="101">
        <f t="shared" si="25"/>
        <v>7311.7112201345444</v>
      </c>
      <c r="AD75" s="101">
        <f t="shared" si="26"/>
        <v>7371.3399362263544</v>
      </c>
      <c r="AE75" s="101">
        <f t="shared" si="27"/>
        <v>7431.0194023181639</v>
      </c>
    </row>
    <row r="76" spans="2:31" s="35" customFormat="1" ht="15.75" hidden="1" x14ac:dyDescent="0.25">
      <c r="C76" s="38"/>
      <c r="D76" s="39"/>
      <c r="E76" s="40"/>
      <c r="F76" s="36"/>
      <c r="G76" s="36"/>
      <c r="H76" s="36"/>
      <c r="I76" s="36"/>
      <c r="J76" s="36"/>
      <c r="K76" s="36"/>
      <c r="L76" s="34">
        <v>33604</v>
      </c>
      <c r="M76" s="222">
        <v>8965</v>
      </c>
      <c r="N76" s="35">
        <v>5964</v>
      </c>
      <c r="O76" s="222">
        <v>8965</v>
      </c>
      <c r="R76" s="46">
        <v>33604</v>
      </c>
      <c r="S76" s="41">
        <f t="shared" si="17"/>
        <v>5964</v>
      </c>
      <c r="T76" s="101">
        <f t="shared" si="15"/>
        <v>6014.2389999999996</v>
      </c>
      <c r="U76" s="101">
        <f t="shared" si="16"/>
        <v>6064.5287500000004</v>
      </c>
      <c r="V76" s="101">
        <f t="shared" si="18"/>
        <v>6114.8692499999997</v>
      </c>
      <c r="W76" s="101">
        <f t="shared" si="19"/>
        <v>6166.2020520625001</v>
      </c>
      <c r="X76" s="101">
        <f t="shared" si="20"/>
        <v>6217.5856041249999</v>
      </c>
      <c r="Y76" s="101">
        <f t="shared" si="21"/>
        <v>6269.0199061875001</v>
      </c>
      <c r="Z76" s="101">
        <f t="shared" si="22"/>
        <v>6321.4703005073598</v>
      </c>
      <c r="AA76" s="101">
        <f t="shared" si="23"/>
        <v>6373.9714448272189</v>
      </c>
      <c r="AB76" s="101">
        <f t="shared" si="24"/>
        <v>6426.5233391470783</v>
      </c>
      <c r="AC76" s="101">
        <f t="shared" si="25"/>
        <v>6480.1156333558947</v>
      </c>
      <c r="AD76" s="101">
        <f t="shared" si="26"/>
        <v>6533.7586775647114</v>
      </c>
      <c r="AE76" s="101">
        <f t="shared" si="27"/>
        <v>6587.4524717735276</v>
      </c>
    </row>
    <row r="77" spans="2:31" s="35" customFormat="1" ht="15.75" hidden="1" x14ac:dyDescent="0.25">
      <c r="C77" s="38"/>
      <c r="D77" s="38"/>
      <c r="E77" s="36"/>
      <c r="F77" s="36"/>
      <c r="G77" s="36"/>
      <c r="H77" s="36"/>
      <c r="I77" s="36"/>
      <c r="J77" s="36"/>
      <c r="K77" s="36"/>
      <c r="L77" s="34">
        <v>33970</v>
      </c>
      <c r="M77" s="222">
        <v>7932</v>
      </c>
      <c r="N77" s="35">
        <v>5283</v>
      </c>
      <c r="O77" s="222">
        <v>7932</v>
      </c>
      <c r="R77" s="46">
        <v>33970</v>
      </c>
      <c r="S77" s="41">
        <f t="shared" si="17"/>
        <v>5283</v>
      </c>
      <c r="T77" s="101">
        <f t="shared" si="15"/>
        <v>5328.3017499999996</v>
      </c>
      <c r="U77" s="101">
        <f t="shared" si="16"/>
        <v>5373.6542500000005</v>
      </c>
      <c r="V77" s="101">
        <f t="shared" si="18"/>
        <v>5419.0574999999999</v>
      </c>
      <c r="W77" s="101">
        <f t="shared" si="19"/>
        <v>5465.3456668749996</v>
      </c>
      <c r="X77" s="101">
        <f t="shared" si="20"/>
        <v>5511.6845837500005</v>
      </c>
      <c r="Y77" s="101">
        <f t="shared" si="21"/>
        <v>5558.0742506249999</v>
      </c>
      <c r="Z77" s="101">
        <f t="shared" si="22"/>
        <v>5605.370288942031</v>
      </c>
      <c r="AA77" s="101">
        <f t="shared" si="23"/>
        <v>5652.7170772590625</v>
      </c>
      <c r="AB77" s="101">
        <f t="shared" si="24"/>
        <v>5700.1146155760935</v>
      </c>
      <c r="AC77" s="101">
        <f t="shared" si="25"/>
        <v>5748.4404465390198</v>
      </c>
      <c r="AD77" s="101">
        <f t="shared" si="26"/>
        <v>5796.8170275019475</v>
      </c>
      <c r="AE77" s="101">
        <f t="shared" si="27"/>
        <v>5845.2443584648736</v>
      </c>
    </row>
    <row r="78" spans="2:31" s="35" customFormat="1" ht="15" hidden="1" x14ac:dyDescent="0.2">
      <c r="B78" s="41"/>
      <c r="C78" s="42"/>
      <c r="D78" s="42"/>
      <c r="E78" s="42"/>
      <c r="F78" s="42"/>
      <c r="G78" s="42"/>
      <c r="H78" s="42"/>
      <c r="I78" s="42"/>
      <c r="J78" s="42"/>
      <c r="K78" s="42"/>
      <c r="L78" s="34">
        <v>34335</v>
      </c>
      <c r="M78" s="222">
        <v>7016</v>
      </c>
      <c r="N78" s="35">
        <v>4670</v>
      </c>
      <c r="O78" s="222">
        <v>7016</v>
      </c>
      <c r="R78" s="46">
        <v>34335</v>
      </c>
      <c r="S78" s="41">
        <f t="shared" si="17"/>
        <v>4670</v>
      </c>
      <c r="T78" s="101">
        <f t="shared" si="15"/>
        <v>4710.8575000000001</v>
      </c>
      <c r="U78" s="101">
        <f t="shared" si="16"/>
        <v>4751.7657500000005</v>
      </c>
      <c r="V78" s="101">
        <f t="shared" si="18"/>
        <v>4792.7247500000003</v>
      </c>
      <c r="W78" s="101">
        <f t="shared" si="19"/>
        <v>4834.4720044374999</v>
      </c>
      <c r="X78" s="101">
        <f t="shared" si="20"/>
        <v>4876.2700088750007</v>
      </c>
      <c r="Y78" s="101">
        <f t="shared" si="21"/>
        <v>4918.1187633125001</v>
      </c>
      <c r="Z78" s="101">
        <f t="shared" si="22"/>
        <v>4960.7751243465154</v>
      </c>
      <c r="AA78" s="101">
        <f t="shared" si="23"/>
        <v>5003.4822353805321</v>
      </c>
      <c r="AB78" s="101">
        <f t="shared" si="24"/>
        <v>5046.2400964145472</v>
      </c>
      <c r="AC78" s="101">
        <f t="shared" si="25"/>
        <v>5089.8253371135525</v>
      </c>
      <c r="AD78" s="101">
        <f t="shared" si="26"/>
        <v>5133.4613278125589</v>
      </c>
      <c r="AE78" s="101">
        <f t="shared" si="27"/>
        <v>5177.1480685115639</v>
      </c>
    </row>
    <row r="79" spans="2:31" s="35" customFormat="1" ht="15" hidden="1" x14ac:dyDescent="0.2">
      <c r="B79" s="47"/>
      <c r="C79" s="42"/>
      <c r="D79" s="42"/>
      <c r="E79" s="42"/>
      <c r="F79" s="42"/>
      <c r="G79" s="42"/>
      <c r="H79" s="42"/>
      <c r="I79" s="42"/>
      <c r="J79" s="42"/>
      <c r="K79" s="42"/>
      <c r="L79" s="34">
        <v>34700</v>
      </c>
      <c r="M79" s="222">
        <v>6204</v>
      </c>
      <c r="N79" s="35">
        <v>4133</v>
      </c>
      <c r="O79" s="222">
        <v>6204</v>
      </c>
      <c r="R79" s="46">
        <v>34700</v>
      </c>
      <c r="S79" s="41">
        <f t="shared" si="17"/>
        <v>4133</v>
      </c>
      <c r="T79" s="101">
        <f t="shared" si="15"/>
        <v>4169.96425</v>
      </c>
      <c r="U79" s="101">
        <f t="shared" si="16"/>
        <v>4206.9792500000003</v>
      </c>
      <c r="V79" s="101">
        <f t="shared" si="18"/>
        <v>4244.0450000000001</v>
      </c>
      <c r="W79" s="101">
        <f t="shared" si="19"/>
        <v>4281.8143262499998</v>
      </c>
      <c r="X79" s="101">
        <f t="shared" si="20"/>
        <v>4319.6344025000008</v>
      </c>
      <c r="Y79" s="101">
        <f t="shared" si="21"/>
        <v>4357.5052287500002</v>
      </c>
      <c r="Z79" s="101">
        <f t="shared" si="22"/>
        <v>4396.097141658438</v>
      </c>
      <c r="AA79" s="101">
        <f t="shared" si="23"/>
        <v>4434.7398045668751</v>
      </c>
      <c r="AB79" s="101">
        <f t="shared" si="24"/>
        <v>4473.4332174753126</v>
      </c>
      <c r="AC79" s="101">
        <f t="shared" si="25"/>
        <v>4512.8656083020087</v>
      </c>
      <c r="AD79" s="101">
        <f t="shared" si="26"/>
        <v>4552.3487491287051</v>
      </c>
      <c r="AE79" s="101">
        <f t="shared" si="27"/>
        <v>4591.8826399554009</v>
      </c>
    </row>
    <row r="80" spans="2:31" s="35" customFormat="1" ht="15" hidden="1" x14ac:dyDescent="0.2">
      <c r="C80" s="36"/>
      <c r="D80" s="44"/>
      <c r="E80" s="44"/>
      <c r="F80" s="44"/>
      <c r="G80" s="44"/>
      <c r="H80" s="44"/>
      <c r="I80" s="44"/>
      <c r="J80" s="44"/>
      <c r="K80" s="44"/>
      <c r="L80" s="34">
        <v>35065</v>
      </c>
      <c r="M80" s="222">
        <v>5486</v>
      </c>
      <c r="N80" s="35">
        <v>3653</v>
      </c>
      <c r="O80" s="222">
        <v>5486</v>
      </c>
      <c r="R80" s="46">
        <v>35065</v>
      </c>
      <c r="S80" s="41">
        <f t="shared" si="17"/>
        <v>3653</v>
      </c>
      <c r="T80" s="101">
        <f t="shared" si="15"/>
        <v>3686.48425</v>
      </c>
      <c r="U80" s="101">
        <f t="shared" si="16"/>
        <v>3720.0192499999998</v>
      </c>
      <c r="V80" s="101">
        <f t="shared" si="18"/>
        <v>3753.605</v>
      </c>
      <c r="W80" s="101">
        <f t="shared" si="19"/>
        <v>3787.8186362500001</v>
      </c>
      <c r="X80" s="101">
        <f t="shared" si="20"/>
        <v>3822.0830225</v>
      </c>
      <c r="Y80" s="101">
        <f t="shared" si="21"/>
        <v>3856.3981587500002</v>
      </c>
      <c r="Z80" s="101">
        <f t="shared" si="22"/>
        <v>3891.3570454009377</v>
      </c>
      <c r="AA80" s="101">
        <f t="shared" si="23"/>
        <v>3926.3666820518752</v>
      </c>
      <c r="AB80" s="101">
        <f t="shared" si="24"/>
        <v>3961.4270687028129</v>
      </c>
      <c r="AC80" s="101">
        <f t="shared" si="25"/>
        <v>3997.1474149509081</v>
      </c>
      <c r="AD80" s="101">
        <f t="shared" si="26"/>
        <v>4032.9185111990037</v>
      </c>
      <c r="AE80" s="101">
        <f t="shared" si="27"/>
        <v>4068.7403574470991</v>
      </c>
    </row>
    <row r="81" spans="12:31" s="35" customFormat="1" ht="15" hidden="1" x14ac:dyDescent="0.2">
      <c r="L81" s="34">
        <v>35431</v>
      </c>
      <c r="M81" s="222">
        <v>4838</v>
      </c>
      <c r="N81" s="35">
        <v>3222</v>
      </c>
      <c r="O81" s="222">
        <v>4838</v>
      </c>
      <c r="R81" s="46">
        <v>35431</v>
      </c>
      <c r="S81" s="41">
        <f t="shared" si="17"/>
        <v>3222</v>
      </c>
      <c r="T81" s="101">
        <f t="shared" si="15"/>
        <v>3252.3595</v>
      </c>
      <c r="U81" s="101">
        <f t="shared" si="16"/>
        <v>3282.7697499999999</v>
      </c>
      <c r="V81" s="101">
        <f t="shared" si="18"/>
        <v>3313.2307500000002</v>
      </c>
      <c r="W81" s="101">
        <f t="shared" si="19"/>
        <v>3344.2516729375002</v>
      </c>
      <c r="X81" s="101">
        <f t="shared" si="20"/>
        <v>3375.3233458750001</v>
      </c>
      <c r="Y81" s="101">
        <f t="shared" si="21"/>
        <v>3406.4457688125003</v>
      </c>
      <c r="Z81" s="101">
        <f t="shared" si="22"/>
        <v>3438.1425006363911</v>
      </c>
      <c r="AA81" s="101">
        <f t="shared" si="23"/>
        <v>3469.8899824602813</v>
      </c>
      <c r="AB81" s="101">
        <f t="shared" si="24"/>
        <v>3501.6882142841723</v>
      </c>
      <c r="AC81" s="101">
        <f t="shared" si="25"/>
        <v>3534.0754538377328</v>
      </c>
      <c r="AD81" s="101">
        <f t="shared" si="26"/>
        <v>3566.5134433912926</v>
      </c>
      <c r="AE81" s="101">
        <f t="shared" si="27"/>
        <v>3599.0021829448533</v>
      </c>
    </row>
    <row r="82" spans="12:31" s="35" customFormat="1" ht="15" hidden="1" x14ac:dyDescent="0.2">
      <c r="L82" s="34">
        <v>35796</v>
      </c>
      <c r="M82" s="222">
        <v>4268</v>
      </c>
      <c r="N82" s="35">
        <v>2844</v>
      </c>
      <c r="O82" s="222">
        <v>4268</v>
      </c>
      <c r="R82" s="46">
        <v>35796</v>
      </c>
      <c r="S82" s="41">
        <f t="shared" si="17"/>
        <v>2844</v>
      </c>
      <c r="T82" s="101">
        <f t="shared" si="15"/>
        <v>2871.6190000000001</v>
      </c>
      <c r="U82" s="101">
        <f t="shared" si="16"/>
        <v>2899.2887499999997</v>
      </c>
      <c r="V82" s="101">
        <f t="shared" si="18"/>
        <v>2927.0092500000001</v>
      </c>
      <c r="W82" s="101">
        <f t="shared" si="19"/>
        <v>2955.2300670625</v>
      </c>
      <c r="X82" s="101">
        <f t="shared" si="20"/>
        <v>2983.5016341249998</v>
      </c>
      <c r="Y82" s="101">
        <f t="shared" si="21"/>
        <v>3011.8239511875004</v>
      </c>
      <c r="Z82" s="101">
        <f t="shared" si="22"/>
        <v>3040.6596748336096</v>
      </c>
      <c r="AA82" s="101">
        <f t="shared" si="23"/>
        <v>3069.5461484797188</v>
      </c>
      <c r="AB82" s="101">
        <f t="shared" si="24"/>
        <v>3098.4833721258287</v>
      </c>
      <c r="AC82" s="101">
        <f t="shared" si="25"/>
        <v>3127.9473765737412</v>
      </c>
      <c r="AD82" s="101">
        <f t="shared" si="26"/>
        <v>3157.462131021653</v>
      </c>
      <c r="AE82" s="101">
        <f t="shared" si="27"/>
        <v>3187.0276354695657</v>
      </c>
    </row>
    <row r="83" spans="12:31" s="35" customFormat="1" ht="15" hidden="1" x14ac:dyDescent="0.2">
      <c r="L83" s="34">
        <v>36161</v>
      </c>
      <c r="M83" s="222">
        <v>3765</v>
      </c>
      <c r="N83" s="35">
        <v>2505</v>
      </c>
      <c r="O83" s="222">
        <v>3765</v>
      </c>
      <c r="R83" s="46">
        <v>36161</v>
      </c>
      <c r="S83" s="41">
        <f t="shared" si="17"/>
        <v>2505</v>
      </c>
      <c r="T83" s="101">
        <f t="shared" si="15"/>
        <v>2530.1612500000001</v>
      </c>
      <c r="U83" s="101">
        <f t="shared" si="16"/>
        <v>2555.3732500000001</v>
      </c>
      <c r="V83" s="101">
        <f t="shared" si="18"/>
        <v>2580.636</v>
      </c>
      <c r="W83" s="101">
        <f t="shared" si="19"/>
        <v>2606.3456110000002</v>
      </c>
      <c r="X83" s="101">
        <f t="shared" si="20"/>
        <v>2632.1059719999998</v>
      </c>
      <c r="Y83" s="101">
        <f t="shared" si="21"/>
        <v>2657.9170830000003</v>
      </c>
      <c r="Z83" s="101">
        <f t="shared" si="22"/>
        <v>2684.1869818517503</v>
      </c>
      <c r="AA83" s="101">
        <f t="shared" si="23"/>
        <v>2710.5076307035001</v>
      </c>
      <c r="AB83" s="101">
        <f t="shared" si="24"/>
        <v>2736.8790295552503</v>
      </c>
      <c r="AC83" s="101">
        <f t="shared" si="25"/>
        <v>2763.7214025195258</v>
      </c>
      <c r="AD83" s="101">
        <f t="shared" si="26"/>
        <v>2790.6145254838011</v>
      </c>
      <c r="AE83" s="101">
        <f t="shared" si="27"/>
        <v>2817.5583984480772</v>
      </c>
    </row>
    <row r="84" spans="12:31" s="35" customFormat="1" ht="15" hidden="1" x14ac:dyDescent="0.2">
      <c r="L84" s="34">
        <v>36526</v>
      </c>
      <c r="M84" s="222">
        <v>3310</v>
      </c>
      <c r="N84" s="35">
        <v>2211</v>
      </c>
      <c r="O84" s="222">
        <v>3310</v>
      </c>
      <c r="R84" s="46">
        <v>36526</v>
      </c>
      <c r="S84" s="41">
        <f t="shared" si="17"/>
        <v>2211</v>
      </c>
      <c r="T84" s="101">
        <f t="shared" si="15"/>
        <v>2234.0297500000001</v>
      </c>
      <c r="U84" s="101">
        <f t="shared" si="16"/>
        <v>2257.1102499999997</v>
      </c>
      <c r="V84" s="101">
        <f t="shared" si="18"/>
        <v>2280.2415000000001</v>
      </c>
      <c r="W84" s="101">
        <f t="shared" si="19"/>
        <v>2303.773250875</v>
      </c>
      <c r="X84" s="101">
        <f t="shared" si="20"/>
        <v>2327.3557517499999</v>
      </c>
      <c r="Y84" s="101">
        <f t="shared" si="21"/>
        <v>2350.989002625</v>
      </c>
      <c r="Z84" s="101">
        <f t="shared" si="22"/>
        <v>2375.033672894031</v>
      </c>
      <c r="AA84" s="101">
        <f t="shared" si="23"/>
        <v>2399.1290931630624</v>
      </c>
      <c r="AB84" s="101">
        <f t="shared" si="24"/>
        <v>2423.2752634320937</v>
      </c>
      <c r="AC84" s="101">
        <f t="shared" si="25"/>
        <v>2447.8440090919762</v>
      </c>
      <c r="AD84" s="101">
        <f t="shared" si="26"/>
        <v>2472.4635047518591</v>
      </c>
      <c r="AE84" s="101">
        <f t="shared" si="27"/>
        <v>2497.1337504117419</v>
      </c>
    </row>
    <row r="85" spans="12:31" s="35" customFormat="1" ht="15" hidden="1" x14ac:dyDescent="0.2">
      <c r="L85" s="34">
        <v>36892</v>
      </c>
      <c r="M85" s="221">
        <v>2913</v>
      </c>
      <c r="N85" s="35">
        <v>1942</v>
      </c>
      <c r="O85" s="221">
        <v>2913</v>
      </c>
      <c r="R85" s="46">
        <v>36892</v>
      </c>
      <c r="S85" s="41">
        <f t="shared" si="17"/>
        <v>1942</v>
      </c>
      <c r="T85" s="101">
        <f t="shared" si="15"/>
        <v>1963.0795000000001</v>
      </c>
      <c r="U85" s="101">
        <f t="shared" si="16"/>
        <v>1984.2097500000002</v>
      </c>
      <c r="V85" s="101">
        <f t="shared" si="18"/>
        <v>2005.39075</v>
      </c>
      <c r="W85" s="101">
        <f t="shared" si="19"/>
        <v>2026.9298329375001</v>
      </c>
      <c r="X85" s="101">
        <f t="shared" si="20"/>
        <v>2048.5196658750001</v>
      </c>
      <c r="Y85" s="101">
        <f t="shared" si="21"/>
        <v>2070.1602488125</v>
      </c>
      <c r="Z85" s="101">
        <f t="shared" si="22"/>
        <v>2092.1689106163908</v>
      </c>
      <c r="AA85" s="101">
        <f t="shared" si="23"/>
        <v>2114.2283224202811</v>
      </c>
      <c r="AB85" s="101">
        <f t="shared" si="24"/>
        <v>2136.3384842241721</v>
      </c>
      <c r="AC85" s="101">
        <f t="shared" si="25"/>
        <v>2158.8269382347976</v>
      </c>
      <c r="AD85" s="101">
        <f t="shared" si="26"/>
        <v>2181.3661422454225</v>
      </c>
      <c r="AE85" s="101">
        <f t="shared" si="27"/>
        <v>2203.9560962560481</v>
      </c>
    </row>
    <row r="86" spans="12:31" s="35" customFormat="1" ht="15" hidden="1" x14ac:dyDescent="0.2">
      <c r="L86" s="34">
        <v>37257</v>
      </c>
      <c r="M86" s="221">
        <v>2559</v>
      </c>
      <c r="N86" s="35">
        <v>1706</v>
      </c>
      <c r="O86" s="221">
        <v>2559</v>
      </c>
      <c r="R86" s="46">
        <v>37257</v>
      </c>
      <c r="S86" s="41">
        <f t="shared" si="17"/>
        <v>1706</v>
      </c>
      <c r="T86" s="101">
        <f t="shared" si="15"/>
        <v>1725.3685</v>
      </c>
      <c r="U86" s="101">
        <f t="shared" si="16"/>
        <v>1744.7877500000002</v>
      </c>
      <c r="V86" s="101">
        <f t="shared" si="18"/>
        <v>1764.25775</v>
      </c>
      <c r="W86" s="101">
        <f t="shared" si="19"/>
        <v>1784.0486186875</v>
      </c>
      <c r="X86" s="101">
        <f t="shared" si="20"/>
        <v>1803.8902373750002</v>
      </c>
      <c r="Y86" s="101">
        <f t="shared" si="21"/>
        <v>1823.7826060625</v>
      </c>
      <c r="Z86" s="101">
        <f t="shared" si="22"/>
        <v>1844.0050299564532</v>
      </c>
      <c r="AA86" s="101">
        <f t="shared" si="23"/>
        <v>1864.2782038504063</v>
      </c>
      <c r="AB86" s="101">
        <f t="shared" si="24"/>
        <v>1884.6021277443594</v>
      </c>
      <c r="AC86" s="101">
        <f t="shared" si="25"/>
        <v>1905.265493170506</v>
      </c>
      <c r="AD86" s="101">
        <f t="shared" si="26"/>
        <v>1925.9796085966527</v>
      </c>
      <c r="AE86" s="101">
        <f t="shared" si="27"/>
        <v>1946.7444740227993</v>
      </c>
    </row>
    <row r="87" spans="12:31" s="35" customFormat="1" ht="15" hidden="1" x14ac:dyDescent="0.2">
      <c r="L87" s="34">
        <v>37622</v>
      </c>
      <c r="M87" s="221">
        <v>2233</v>
      </c>
      <c r="N87" s="35">
        <v>1490</v>
      </c>
      <c r="O87" s="221">
        <v>2233</v>
      </c>
      <c r="R87" s="46">
        <v>37622</v>
      </c>
      <c r="S87" s="41">
        <f t="shared" si="17"/>
        <v>1490</v>
      </c>
      <c r="T87" s="101">
        <f t="shared" si="15"/>
        <v>1507.8025</v>
      </c>
      <c r="U87" s="101">
        <f t="shared" si="16"/>
        <v>1525.6557500000001</v>
      </c>
      <c r="V87" s="101">
        <f t="shared" si="18"/>
        <v>1543.5597500000001</v>
      </c>
      <c r="W87" s="101">
        <f t="shared" si="19"/>
        <v>1561.7505581875</v>
      </c>
      <c r="X87" s="101">
        <f t="shared" si="20"/>
        <v>1579.9921163750003</v>
      </c>
      <c r="Y87" s="101">
        <f t="shared" si="21"/>
        <v>1598.2844245625001</v>
      </c>
      <c r="Z87" s="101">
        <f t="shared" si="22"/>
        <v>1616.8719866405784</v>
      </c>
      <c r="AA87" s="101">
        <f t="shared" si="23"/>
        <v>1635.5102987186565</v>
      </c>
      <c r="AB87" s="101">
        <f t="shared" si="24"/>
        <v>1654.1993607967347</v>
      </c>
      <c r="AC87" s="101">
        <f t="shared" si="25"/>
        <v>1673.1923061625109</v>
      </c>
      <c r="AD87" s="101">
        <f t="shared" si="26"/>
        <v>1692.2360015282875</v>
      </c>
      <c r="AE87" s="101">
        <f t="shared" si="27"/>
        <v>1711.3304468940637</v>
      </c>
    </row>
    <row r="88" spans="12:31" s="35" customFormat="1" ht="15" hidden="1" x14ac:dyDescent="0.2">
      <c r="L88" s="34">
        <v>37987</v>
      </c>
      <c r="M88" s="221">
        <v>1941</v>
      </c>
      <c r="N88" s="35">
        <v>1293</v>
      </c>
      <c r="O88" s="221">
        <v>1941</v>
      </c>
      <c r="R88" s="46">
        <v>37987</v>
      </c>
      <c r="S88" s="41">
        <f t="shared" si="17"/>
        <v>1293</v>
      </c>
      <c r="T88" s="101">
        <f t="shared" si="15"/>
        <v>1309.3742500000001</v>
      </c>
      <c r="U88" s="101">
        <f t="shared" si="16"/>
        <v>1325.79925</v>
      </c>
      <c r="V88" s="101">
        <f t="shared" si="18"/>
        <v>1342.2750000000001</v>
      </c>
      <c r="W88" s="101">
        <f t="shared" si="19"/>
        <v>1359.0064937500001</v>
      </c>
      <c r="X88" s="101">
        <f t="shared" si="20"/>
        <v>1375.7887375000003</v>
      </c>
      <c r="Y88" s="101">
        <f t="shared" si="21"/>
        <v>1392.6217312500003</v>
      </c>
      <c r="Z88" s="101">
        <f t="shared" si="22"/>
        <v>1409.7182388015628</v>
      </c>
      <c r="AA88" s="101">
        <f t="shared" si="23"/>
        <v>1426.8654963531253</v>
      </c>
      <c r="AB88" s="101">
        <f t="shared" si="24"/>
        <v>1444.0635039046879</v>
      </c>
      <c r="AC88" s="101">
        <f t="shared" si="25"/>
        <v>1461.532964307997</v>
      </c>
      <c r="AD88" s="101">
        <f t="shared" si="26"/>
        <v>1479.0531747113059</v>
      </c>
      <c r="AE88" s="101">
        <f t="shared" si="27"/>
        <v>1496.624135114615</v>
      </c>
    </row>
    <row r="89" spans="12:31" s="35" customFormat="1" ht="15" hidden="1" x14ac:dyDescent="0.2">
      <c r="L89" s="34">
        <v>38353</v>
      </c>
      <c r="M89" s="221">
        <v>1670</v>
      </c>
      <c r="N89" s="35">
        <v>1113</v>
      </c>
      <c r="O89" s="221">
        <v>1670</v>
      </c>
      <c r="R89" s="46">
        <v>38353</v>
      </c>
      <c r="S89" s="41">
        <f t="shared" si="17"/>
        <v>1113</v>
      </c>
      <c r="T89" s="101">
        <f t="shared" si="15"/>
        <v>1128.06925</v>
      </c>
      <c r="U89" s="101">
        <f t="shared" si="16"/>
        <v>1143.1892500000001</v>
      </c>
      <c r="V89" s="101">
        <f t="shared" si="18"/>
        <v>1158.3600000000001</v>
      </c>
      <c r="W89" s="101">
        <f t="shared" si="19"/>
        <v>1173.7581100000002</v>
      </c>
      <c r="X89" s="101">
        <f t="shared" si="20"/>
        <v>1189.2069700000002</v>
      </c>
      <c r="Y89" s="101">
        <f t="shared" si="21"/>
        <v>1204.7065800000003</v>
      </c>
      <c r="Z89" s="101">
        <f t="shared" si="22"/>
        <v>1220.4407027050001</v>
      </c>
      <c r="AA89" s="101">
        <f t="shared" si="23"/>
        <v>1236.2255754100004</v>
      </c>
      <c r="AB89" s="101">
        <f t="shared" si="24"/>
        <v>1252.0611981150003</v>
      </c>
      <c r="AC89" s="101">
        <f t="shared" si="25"/>
        <v>1268.138641801334</v>
      </c>
      <c r="AD89" s="101">
        <f t="shared" si="26"/>
        <v>1284.2668354876678</v>
      </c>
      <c r="AE89" s="101">
        <f t="shared" si="27"/>
        <v>1300.4457791740017</v>
      </c>
    </row>
    <row r="90" spans="12:31" s="35" customFormat="1" ht="15" hidden="1" x14ac:dyDescent="0.2">
      <c r="L90" s="34">
        <v>38718</v>
      </c>
      <c r="M90" s="221">
        <v>1420</v>
      </c>
      <c r="N90" s="35">
        <v>945</v>
      </c>
      <c r="O90" s="221">
        <v>1420</v>
      </c>
      <c r="R90" s="46">
        <v>38718</v>
      </c>
      <c r="S90" s="41">
        <f t="shared" si="17"/>
        <v>945</v>
      </c>
      <c r="T90" s="101">
        <f t="shared" si="15"/>
        <v>958.85125000000005</v>
      </c>
      <c r="U90" s="101">
        <f t="shared" si="16"/>
        <v>972.75324999999998</v>
      </c>
      <c r="V90" s="101">
        <f t="shared" si="18"/>
        <v>986.70600000000002</v>
      </c>
      <c r="W90" s="101">
        <f t="shared" si="19"/>
        <v>1000.8596185</v>
      </c>
      <c r="X90" s="101">
        <f t="shared" si="20"/>
        <v>1015.063987</v>
      </c>
      <c r="Y90" s="101">
        <f t="shared" si="21"/>
        <v>1029.3191055000002</v>
      </c>
      <c r="Z90" s="101">
        <f t="shared" si="22"/>
        <v>1043.7816690148752</v>
      </c>
      <c r="AA90" s="101">
        <f t="shared" si="23"/>
        <v>1058.2949825297503</v>
      </c>
      <c r="AB90" s="101">
        <f t="shared" si="24"/>
        <v>1072.8590460446253</v>
      </c>
      <c r="AC90" s="101">
        <f t="shared" si="25"/>
        <v>1087.6372741284488</v>
      </c>
      <c r="AD90" s="101">
        <f t="shared" si="26"/>
        <v>1102.4662522122724</v>
      </c>
      <c r="AE90" s="101">
        <f t="shared" si="27"/>
        <v>1117.3459802960961</v>
      </c>
    </row>
    <row r="91" spans="12:31" s="35" customFormat="1" ht="15" hidden="1" x14ac:dyDescent="0.2">
      <c r="L91" s="34">
        <v>39083</v>
      </c>
      <c r="M91" s="221">
        <v>1189</v>
      </c>
      <c r="N91" s="35">
        <v>793</v>
      </c>
      <c r="O91" s="221">
        <v>1189</v>
      </c>
      <c r="R91" s="46">
        <v>39083</v>
      </c>
      <c r="S91" s="41">
        <f t="shared" si="17"/>
        <v>793</v>
      </c>
      <c r="T91" s="101">
        <f t="shared" si="15"/>
        <v>805.74924999999996</v>
      </c>
      <c r="U91" s="101">
        <f t="shared" si="16"/>
        <v>818.54925000000003</v>
      </c>
      <c r="V91" s="101">
        <f t="shared" si="18"/>
        <v>831.4</v>
      </c>
      <c r="W91" s="101">
        <f t="shared" si="19"/>
        <v>844.42764999999997</v>
      </c>
      <c r="X91" s="101">
        <f t="shared" si="20"/>
        <v>857.50604999999996</v>
      </c>
      <c r="Y91" s="101">
        <f t="shared" si="21"/>
        <v>870.63519999999994</v>
      </c>
      <c r="Z91" s="101">
        <f t="shared" si="22"/>
        <v>883.94730519999996</v>
      </c>
      <c r="AA91" s="101">
        <f t="shared" si="23"/>
        <v>897.31016039999997</v>
      </c>
      <c r="AB91" s="101">
        <f t="shared" si="24"/>
        <v>910.72376559999987</v>
      </c>
      <c r="AC91" s="101">
        <f t="shared" si="25"/>
        <v>924.32651290059982</v>
      </c>
      <c r="AD91" s="101">
        <f t="shared" si="26"/>
        <v>937.98001020119989</v>
      </c>
      <c r="AE91" s="101">
        <f t="shared" si="27"/>
        <v>951.68425750179983</v>
      </c>
    </row>
    <row r="92" spans="12:31" s="35" customFormat="1" ht="15" hidden="1" x14ac:dyDescent="0.2">
      <c r="L92" s="34">
        <v>39448</v>
      </c>
      <c r="M92" s="221">
        <v>976</v>
      </c>
      <c r="N92" s="35">
        <v>651</v>
      </c>
      <c r="O92" s="221">
        <v>976</v>
      </c>
      <c r="R92" s="46">
        <v>39448</v>
      </c>
      <c r="S92" s="41">
        <f t="shared" si="17"/>
        <v>651</v>
      </c>
      <c r="T92" s="101">
        <f t="shared" si="15"/>
        <v>662.71974999999998</v>
      </c>
      <c r="U92" s="101">
        <f t="shared" si="16"/>
        <v>674.49024999999995</v>
      </c>
      <c r="V92" s="101">
        <f t="shared" si="18"/>
        <v>686.31150000000002</v>
      </c>
      <c r="W92" s="101">
        <f t="shared" si="19"/>
        <v>698.28725837500008</v>
      </c>
      <c r="X92" s="101">
        <f t="shared" si="20"/>
        <v>710.31376675000001</v>
      </c>
      <c r="Y92" s="101">
        <f t="shared" si="21"/>
        <v>722.39102512500006</v>
      </c>
      <c r="Z92" s="101">
        <f t="shared" si="22"/>
        <v>734.62836005715633</v>
      </c>
      <c r="AA92" s="101">
        <f t="shared" si="23"/>
        <v>746.91644498931259</v>
      </c>
      <c r="AB92" s="101">
        <f t="shared" si="24"/>
        <v>759.25527992146874</v>
      </c>
      <c r="AC92" s="101">
        <f t="shared" si="25"/>
        <v>771.75988070089943</v>
      </c>
      <c r="AD92" s="101">
        <f t="shared" si="26"/>
        <v>784.31523148033</v>
      </c>
      <c r="AE92" s="101">
        <f t="shared" si="27"/>
        <v>796.92133225976067</v>
      </c>
    </row>
    <row r="93" spans="12:31" s="35" customFormat="1" ht="15" hidden="1" x14ac:dyDescent="0.2">
      <c r="L93" s="34">
        <v>39814</v>
      </c>
      <c r="M93" s="221">
        <v>780</v>
      </c>
      <c r="N93" s="35">
        <v>517</v>
      </c>
      <c r="O93" s="221">
        <v>780</v>
      </c>
      <c r="R93" s="46">
        <v>39814</v>
      </c>
      <c r="S93" s="41">
        <f t="shared" si="17"/>
        <v>517</v>
      </c>
      <c r="T93" s="101">
        <f t="shared" si="15"/>
        <v>527.74824999999998</v>
      </c>
      <c r="U93" s="101">
        <f t="shared" si="16"/>
        <v>538.54724999999996</v>
      </c>
      <c r="V93" s="101">
        <f t="shared" si="18"/>
        <v>549.39699999999993</v>
      </c>
      <c r="W93" s="101">
        <f t="shared" si="19"/>
        <v>560.38012824999998</v>
      </c>
      <c r="X93" s="101">
        <f t="shared" si="20"/>
        <v>571.41400649999991</v>
      </c>
      <c r="Y93" s="101">
        <f t="shared" si="21"/>
        <v>582.49863474999995</v>
      </c>
      <c r="Z93" s="101">
        <f t="shared" si="22"/>
        <v>593.72174985193749</v>
      </c>
      <c r="AA93" s="101">
        <f t="shared" si="23"/>
        <v>604.99561495387491</v>
      </c>
      <c r="AB93" s="101">
        <f t="shared" si="24"/>
        <v>616.32023005581243</v>
      </c>
      <c r="AC93" s="101">
        <f t="shared" si="25"/>
        <v>627.78855172371709</v>
      </c>
      <c r="AD93" s="101">
        <f t="shared" si="26"/>
        <v>639.30762339162175</v>
      </c>
      <c r="AE93" s="101">
        <f t="shared" si="27"/>
        <v>650.87744505952628</v>
      </c>
    </row>
    <row r="94" spans="12:31" s="35" customFormat="1" ht="15" hidden="1" x14ac:dyDescent="0.2">
      <c r="L94" s="34">
        <v>40179</v>
      </c>
      <c r="M94" s="221">
        <v>598</v>
      </c>
      <c r="N94" s="35">
        <v>398</v>
      </c>
      <c r="O94" s="221">
        <v>598</v>
      </c>
      <c r="R94" s="46">
        <v>40179</v>
      </c>
      <c r="S94" s="41">
        <f t="shared" si="17"/>
        <v>398</v>
      </c>
      <c r="T94" s="101">
        <f t="shared" si="15"/>
        <v>407.88549999999998</v>
      </c>
      <c r="U94" s="101">
        <f t="shared" si="16"/>
        <v>417.82175000000001</v>
      </c>
      <c r="V94" s="101">
        <f t="shared" si="18"/>
        <v>427.80874999999997</v>
      </c>
      <c r="W94" s="101">
        <f t="shared" si="19"/>
        <v>437.9103634375</v>
      </c>
      <c r="X94" s="101">
        <f t="shared" si="20"/>
        <v>448.06272687499995</v>
      </c>
      <c r="Y94" s="101">
        <f t="shared" si="21"/>
        <v>458.26584031249996</v>
      </c>
      <c r="Z94" s="101">
        <f t="shared" si="22"/>
        <v>468.58826765476556</v>
      </c>
      <c r="AA94" s="101">
        <f t="shared" si="23"/>
        <v>478.96144499703121</v>
      </c>
      <c r="AB94" s="101">
        <f t="shared" si="24"/>
        <v>489.38537233929679</v>
      </c>
      <c r="AC94" s="101">
        <f t="shared" si="25"/>
        <v>499.93341628875669</v>
      </c>
      <c r="AD94" s="101">
        <f t="shared" si="26"/>
        <v>510.53221023821658</v>
      </c>
      <c r="AE94" s="101">
        <f t="shared" si="27"/>
        <v>521.18175418767646</v>
      </c>
    </row>
    <row r="95" spans="12:31" s="35" customFormat="1" ht="15" hidden="1" x14ac:dyDescent="0.2">
      <c r="L95" s="34">
        <v>40544</v>
      </c>
      <c r="M95" s="221">
        <v>430</v>
      </c>
      <c r="N95" s="35">
        <v>286</v>
      </c>
      <c r="O95" s="221">
        <v>430</v>
      </c>
      <c r="R95" s="46">
        <v>40544</v>
      </c>
      <c r="S95" s="41">
        <f t="shared" si="17"/>
        <v>286</v>
      </c>
      <c r="T95" s="101">
        <f t="shared" si="15"/>
        <v>295.07350000000002</v>
      </c>
      <c r="U95" s="101">
        <f t="shared" si="16"/>
        <v>304.19774999999998</v>
      </c>
      <c r="V95" s="101">
        <f t="shared" si="18"/>
        <v>313.37275</v>
      </c>
      <c r="W95" s="101">
        <f t="shared" si="19"/>
        <v>322.64470243749997</v>
      </c>
      <c r="X95" s="101">
        <f t="shared" si="20"/>
        <v>331.967404875</v>
      </c>
      <c r="Y95" s="101">
        <f t="shared" si="21"/>
        <v>341.34085731249996</v>
      </c>
      <c r="Z95" s="101">
        <f t="shared" si="22"/>
        <v>350.81557852801558</v>
      </c>
      <c r="AA95" s="101">
        <f t="shared" si="23"/>
        <v>360.34104974353119</v>
      </c>
      <c r="AB95" s="101">
        <f t="shared" si="24"/>
        <v>369.91727095904685</v>
      </c>
      <c r="AC95" s="101">
        <f t="shared" si="25"/>
        <v>379.59917117349994</v>
      </c>
      <c r="AD95" s="101">
        <f t="shared" si="26"/>
        <v>389.33182138795303</v>
      </c>
      <c r="AE95" s="101">
        <f t="shared" si="27"/>
        <v>399.11522160240611</v>
      </c>
    </row>
    <row r="96" spans="12:31" s="35" customFormat="1" ht="15" hidden="1" x14ac:dyDescent="0.2">
      <c r="L96" s="34">
        <v>40909</v>
      </c>
      <c r="M96" s="221">
        <v>274</v>
      </c>
      <c r="N96" s="35">
        <v>182</v>
      </c>
      <c r="O96" s="221">
        <v>274</v>
      </c>
      <c r="R96" s="46">
        <v>40909</v>
      </c>
      <c r="S96" s="41">
        <f t="shared" si="17"/>
        <v>182</v>
      </c>
      <c r="T96" s="101">
        <f t="shared" si="15"/>
        <v>190.31950000000001</v>
      </c>
      <c r="U96" s="101">
        <f t="shared" si="16"/>
        <v>198.68975</v>
      </c>
      <c r="V96" s="101">
        <f t="shared" si="18"/>
        <v>207.11074999999997</v>
      </c>
      <c r="W96" s="101">
        <f t="shared" si="19"/>
        <v>215.61230293749998</v>
      </c>
      <c r="X96" s="101">
        <f t="shared" si="20"/>
        <v>224.16460587499995</v>
      </c>
      <c r="Y96" s="101">
        <f t="shared" si="21"/>
        <v>232.76765881249995</v>
      </c>
      <c r="Z96" s="101">
        <f t="shared" si="22"/>
        <v>241.45522433889056</v>
      </c>
      <c r="AA96" s="101">
        <f t="shared" si="23"/>
        <v>250.1935398652812</v>
      </c>
      <c r="AB96" s="101">
        <f t="shared" si="24"/>
        <v>258.98260539167183</v>
      </c>
      <c r="AC96" s="101">
        <f t="shared" si="25"/>
        <v>267.86022928076147</v>
      </c>
      <c r="AD96" s="101">
        <f t="shared" si="26"/>
        <v>276.78860316985106</v>
      </c>
      <c r="AE96" s="101">
        <f t="shared" si="27"/>
        <v>285.76772705894069</v>
      </c>
    </row>
    <row r="97" spans="12:31" s="35" customFormat="1" ht="15" hidden="1" x14ac:dyDescent="0.2">
      <c r="L97" s="34">
        <v>41275</v>
      </c>
      <c r="M97" s="221">
        <v>131</v>
      </c>
      <c r="N97" s="35">
        <v>87</v>
      </c>
      <c r="O97" s="221">
        <v>131</v>
      </c>
      <c r="R97" s="46">
        <v>41275</v>
      </c>
      <c r="S97" s="41">
        <f t="shared" si="17"/>
        <v>87</v>
      </c>
      <c r="T97" s="101">
        <f t="shared" si="15"/>
        <v>94.630750000000006</v>
      </c>
      <c r="U97" s="101">
        <f t="shared" si="16"/>
        <v>102.31224999999999</v>
      </c>
      <c r="V97" s="101">
        <f t="shared" si="18"/>
        <v>110.0445</v>
      </c>
      <c r="W97" s="101">
        <f t="shared" si="19"/>
        <v>117.84232262499999</v>
      </c>
      <c r="X97" s="101">
        <f t="shared" si="20"/>
        <v>125.69089525</v>
      </c>
      <c r="Y97" s="101">
        <f t="shared" si="21"/>
        <v>133.59021787499998</v>
      </c>
      <c r="Z97" s="101">
        <f t="shared" si="22"/>
        <v>141.55874695459372</v>
      </c>
      <c r="AA97" s="101">
        <f t="shared" si="23"/>
        <v>149.57802603418747</v>
      </c>
      <c r="AB97" s="101">
        <f t="shared" si="24"/>
        <v>157.6480551137812</v>
      </c>
      <c r="AC97" s="101">
        <f t="shared" si="25"/>
        <v>165.79100351335612</v>
      </c>
      <c r="AD97" s="101">
        <f t="shared" si="26"/>
        <v>173.98470191293103</v>
      </c>
      <c r="AE97" s="101">
        <f t="shared" si="27"/>
        <v>182.22915031250591</v>
      </c>
    </row>
    <row r="98" spans="12:31" s="35" customFormat="1" ht="15" hidden="1" x14ac:dyDescent="0.2">
      <c r="L98" s="34">
        <v>41640</v>
      </c>
      <c r="M98" s="221">
        <v>0</v>
      </c>
      <c r="N98" s="35">
        <v>0</v>
      </c>
      <c r="O98" s="221">
        <v>0</v>
      </c>
      <c r="R98" s="46">
        <v>41640</v>
      </c>
      <c r="S98" s="41">
        <f t="shared" si="17"/>
        <v>0</v>
      </c>
      <c r="T98" s="101">
        <f t="shared" si="15"/>
        <v>7</v>
      </c>
      <c r="U98" s="101">
        <f t="shared" si="16"/>
        <v>14.050750000000001</v>
      </c>
      <c r="V98" s="101">
        <f t="shared" si="18"/>
        <v>21.152250000000002</v>
      </c>
      <c r="W98" s="101">
        <f t="shared" si="19"/>
        <v>28.305603812500003</v>
      </c>
      <c r="X98" s="101">
        <f t="shared" si="20"/>
        <v>35.509707625000004</v>
      </c>
      <c r="Y98" s="101">
        <f t="shared" si="21"/>
        <v>42.764561437500006</v>
      </c>
      <c r="Z98" s="101">
        <f t="shared" si="22"/>
        <v>50.074604507921883</v>
      </c>
      <c r="AA98" s="101">
        <f t="shared" si="23"/>
        <v>57.43539757834376</v>
      </c>
      <c r="AB98" s="101">
        <f t="shared" si="24"/>
        <v>64.846940648765624</v>
      </c>
      <c r="AC98" s="101">
        <f t="shared" si="25"/>
        <v>72.31708096846917</v>
      </c>
      <c r="AD98" s="101">
        <f t="shared" si="26"/>
        <v>79.837971288172724</v>
      </c>
      <c r="AE98" s="101">
        <f t="shared" si="27"/>
        <v>87.409611607876272</v>
      </c>
    </row>
    <row r="99" spans="12:31" s="35" customFormat="1" ht="15" hidden="1" x14ac:dyDescent="0.2">
      <c r="L99" s="34">
        <v>42005</v>
      </c>
      <c r="M99" s="35">
        <f>ROUND('2013'!AE162,0)</f>
        <v>0</v>
      </c>
      <c r="N99" s="35">
        <f>ROUND('2013'!AE212,0)</f>
        <v>0</v>
      </c>
      <c r="R99" s="46"/>
      <c r="S99" s="41"/>
      <c r="T99" s="42"/>
      <c r="U99" s="42"/>
      <c r="V99" s="42"/>
      <c r="W99" s="42"/>
      <c r="X99" s="42"/>
      <c r="Y99" s="42"/>
      <c r="Z99" s="42"/>
      <c r="AA99" s="42"/>
      <c r="AB99" s="42"/>
      <c r="AC99" s="42"/>
      <c r="AD99" s="42"/>
      <c r="AE99" s="42"/>
    </row>
    <row r="100" spans="12:31" s="35" customFormat="1" ht="15" hidden="1" x14ac:dyDescent="0.2">
      <c r="L100" s="34">
        <v>42370</v>
      </c>
      <c r="M100" s="35">
        <f>ROUND('2013'!AE163,0)</f>
        <v>0</v>
      </c>
      <c r="N100" s="35">
        <f>ROUND('2013'!AE213,0)</f>
        <v>0</v>
      </c>
      <c r="R100" s="46"/>
      <c r="S100" s="41"/>
      <c r="T100" s="42"/>
      <c r="U100" s="42"/>
      <c r="V100" s="42"/>
      <c r="W100" s="42"/>
      <c r="X100" s="42"/>
      <c r="Y100" s="42"/>
      <c r="Z100" s="42"/>
      <c r="AA100" s="42"/>
      <c r="AB100" s="42"/>
      <c r="AC100" s="42"/>
      <c r="AD100" s="42"/>
      <c r="AE100" s="42"/>
    </row>
    <row r="101" spans="12:31" s="35" customFormat="1" ht="15" hidden="1" x14ac:dyDescent="0.2">
      <c r="L101" s="34">
        <v>42736</v>
      </c>
      <c r="M101" s="35">
        <f>ROUND('2013'!AE164,0)</f>
        <v>0</v>
      </c>
      <c r="N101" s="35">
        <f>ROUND('2013'!AE214,0)</f>
        <v>0</v>
      </c>
      <c r="R101" s="46"/>
      <c r="S101" s="41"/>
      <c r="T101" s="42"/>
      <c r="U101" s="42"/>
      <c r="V101" s="42"/>
      <c r="W101" s="42"/>
      <c r="X101" s="42"/>
      <c r="Y101" s="42"/>
      <c r="Z101" s="42"/>
      <c r="AA101" s="42"/>
      <c r="AB101" s="42"/>
      <c r="AC101" s="42"/>
      <c r="AD101" s="42"/>
      <c r="AE101" s="42"/>
    </row>
    <row r="102" spans="12:31" s="35" customFormat="1" ht="15" hidden="1" x14ac:dyDescent="0.2">
      <c r="L102" s="34">
        <v>43101</v>
      </c>
      <c r="M102" s="35">
        <f>ROUND('2013'!AE165,0)</f>
        <v>0</v>
      </c>
      <c r="N102" s="35">
        <f>ROUND('2013'!AE215,0)</f>
        <v>0</v>
      </c>
      <c r="R102" s="46"/>
      <c r="S102" s="41"/>
      <c r="T102" s="42"/>
      <c r="U102" s="42"/>
      <c r="V102" s="42"/>
      <c r="W102" s="42"/>
      <c r="X102" s="42"/>
      <c r="Y102" s="42"/>
      <c r="Z102" s="42"/>
      <c r="AA102" s="42"/>
      <c r="AB102" s="42"/>
      <c r="AC102" s="42"/>
      <c r="AD102" s="42"/>
      <c r="AE102" s="42"/>
    </row>
    <row r="103" spans="12:31" s="35" customFormat="1" ht="15" hidden="1" x14ac:dyDescent="0.2">
      <c r="L103" s="34">
        <v>43466</v>
      </c>
      <c r="M103" s="35">
        <f>ROUND('2013'!AE166,0)</f>
        <v>0</v>
      </c>
      <c r="N103" s="35">
        <f>ROUND('2013'!AE216,0)</f>
        <v>0</v>
      </c>
      <c r="R103" s="46"/>
      <c r="S103" s="41"/>
      <c r="T103" s="42"/>
      <c r="U103" s="42"/>
      <c r="V103" s="42"/>
      <c r="W103" s="42"/>
      <c r="X103" s="42"/>
      <c r="Y103" s="42"/>
      <c r="Z103" s="42"/>
      <c r="AA103" s="42"/>
      <c r="AB103" s="42"/>
      <c r="AC103" s="42"/>
      <c r="AD103" s="42"/>
      <c r="AE103" s="42"/>
    </row>
    <row r="104" spans="12:31" s="35" customFormat="1" ht="15" hidden="1" x14ac:dyDescent="0.2">
      <c r="L104" s="34">
        <v>43831</v>
      </c>
      <c r="M104" s="35">
        <f>ROUND('2013'!AE167,0)</f>
        <v>0</v>
      </c>
      <c r="N104" s="35">
        <f>ROUND('2013'!AE217,0)</f>
        <v>0</v>
      </c>
      <c r="R104" s="46"/>
      <c r="S104" s="41"/>
      <c r="T104" s="42"/>
      <c r="U104" s="42"/>
      <c r="V104" s="42"/>
      <c r="W104" s="42"/>
      <c r="X104" s="42"/>
      <c r="Y104" s="42"/>
      <c r="Z104" s="42"/>
      <c r="AA104" s="42"/>
      <c r="AB104" s="42"/>
      <c r="AC104" s="42"/>
      <c r="AD104" s="42"/>
      <c r="AE104" s="42"/>
    </row>
    <row r="105" spans="12:31" s="35" customFormat="1" hidden="1" x14ac:dyDescent="0.2"/>
    <row r="106" spans="12:31" s="35" customFormat="1" hidden="1" x14ac:dyDescent="0.2">
      <c r="R106" s="48">
        <f>D5*0.7</f>
        <v>7</v>
      </c>
      <c r="S106" s="49">
        <f>(J5/4+100)/100</f>
        <v>1.0217499999999999</v>
      </c>
      <c r="T106" s="35">
        <f>HLOOKUP(M6,C11:N12,2,0)</f>
        <v>4</v>
      </c>
    </row>
    <row r="107" spans="12:31" s="35" customFormat="1" hidden="1" x14ac:dyDescent="0.2"/>
    <row r="108" spans="12:31" s="35" customFormat="1" hidden="1" x14ac:dyDescent="0.2">
      <c r="R108" s="35" t="s">
        <v>15</v>
      </c>
      <c r="U108" s="35">
        <v>10</v>
      </c>
    </row>
    <row r="109" spans="12:31" s="35" customFormat="1" ht="15" hidden="1" x14ac:dyDescent="0.2">
      <c r="R109" s="35" t="s">
        <v>16</v>
      </c>
      <c r="T109" s="45" t="s">
        <v>2</v>
      </c>
      <c r="U109" s="35">
        <v>15</v>
      </c>
      <c r="V109" s="35">
        <v>1</v>
      </c>
    </row>
    <row r="110" spans="12:31" s="35" customFormat="1" ht="15" hidden="1" x14ac:dyDescent="0.2">
      <c r="T110" s="45" t="s">
        <v>3</v>
      </c>
      <c r="U110" s="35">
        <v>2011</v>
      </c>
      <c r="V110" s="35">
        <v>2</v>
      </c>
    </row>
    <row r="111" spans="12:31" s="35" customFormat="1" ht="15" hidden="1" x14ac:dyDescent="0.2">
      <c r="T111" s="45" t="s">
        <v>4</v>
      </c>
      <c r="U111" s="35">
        <v>2012</v>
      </c>
      <c r="V111" s="35">
        <v>3</v>
      </c>
    </row>
    <row r="112" spans="12:31" s="35" customFormat="1" ht="15" hidden="1" x14ac:dyDescent="0.2">
      <c r="T112" s="45" t="s">
        <v>5</v>
      </c>
      <c r="U112" s="35">
        <v>2013</v>
      </c>
      <c r="V112" s="35">
        <v>4</v>
      </c>
    </row>
    <row r="113" spans="18:31" s="35" customFormat="1" ht="15" hidden="1" x14ac:dyDescent="0.2">
      <c r="T113" s="45" t="s">
        <v>6</v>
      </c>
      <c r="U113" s="35">
        <v>2014</v>
      </c>
      <c r="V113" s="35">
        <v>5</v>
      </c>
    </row>
    <row r="114" spans="18:31" s="35" customFormat="1" ht="15" hidden="1" x14ac:dyDescent="0.2">
      <c r="T114" s="45" t="s">
        <v>7</v>
      </c>
      <c r="U114" s="35">
        <v>2015</v>
      </c>
      <c r="V114" s="35">
        <v>6</v>
      </c>
    </row>
    <row r="115" spans="18:31" s="35" customFormat="1" ht="15" hidden="1" x14ac:dyDescent="0.2">
      <c r="T115" s="45" t="s">
        <v>8</v>
      </c>
      <c r="U115" s="35">
        <v>2016</v>
      </c>
      <c r="V115" s="35">
        <v>7</v>
      </c>
    </row>
    <row r="116" spans="18:31" s="35" customFormat="1" ht="15" hidden="1" x14ac:dyDescent="0.2">
      <c r="T116" s="45" t="s">
        <v>9</v>
      </c>
      <c r="U116" s="35">
        <v>2017</v>
      </c>
      <c r="V116" s="35">
        <v>8</v>
      </c>
    </row>
    <row r="117" spans="18:31" s="35" customFormat="1" ht="15" hidden="1" x14ac:dyDescent="0.2">
      <c r="T117" s="45" t="s">
        <v>10</v>
      </c>
      <c r="U117" s="35">
        <v>2018</v>
      </c>
      <c r="V117" s="35">
        <v>9</v>
      </c>
    </row>
    <row r="118" spans="18:31" s="35" customFormat="1" ht="15" hidden="1" x14ac:dyDescent="0.2">
      <c r="T118" s="45" t="s">
        <v>11</v>
      </c>
      <c r="U118" s="35">
        <v>2019</v>
      </c>
      <c r="V118" s="35">
        <v>10</v>
      </c>
    </row>
    <row r="119" spans="18:31" s="35" customFormat="1" ht="15" hidden="1" x14ac:dyDescent="0.2">
      <c r="T119" s="45" t="s">
        <v>12</v>
      </c>
      <c r="U119" s="35">
        <v>2020</v>
      </c>
      <c r="V119" s="35">
        <v>11</v>
      </c>
    </row>
    <row r="120" spans="18:31" s="35" customFormat="1" ht="15" hidden="1" x14ac:dyDescent="0.2">
      <c r="T120" s="45" t="s">
        <v>13</v>
      </c>
      <c r="V120" s="35">
        <v>12</v>
      </c>
    </row>
    <row r="121" spans="18:31" s="35" customFormat="1" hidden="1" x14ac:dyDescent="0.2">
      <c r="V121" s="35">
        <v>13</v>
      </c>
    </row>
    <row r="122" spans="18:31" s="35" customFormat="1" hidden="1" x14ac:dyDescent="0.2">
      <c r="V122" s="35">
        <v>14</v>
      </c>
    </row>
    <row r="123" spans="18:31" s="35" customFormat="1" hidden="1" x14ac:dyDescent="0.2"/>
    <row r="124" spans="18:31" s="35" customFormat="1" hidden="1" x14ac:dyDescent="0.2"/>
    <row r="125" spans="18:31" s="35" customFormat="1" hidden="1" x14ac:dyDescent="0.2"/>
    <row r="126" spans="18:31" s="35" customFormat="1" hidden="1" x14ac:dyDescent="0.2"/>
    <row r="127" spans="18:31" s="35" customFormat="1" hidden="1" x14ac:dyDescent="0.2"/>
    <row r="128" spans="18:31" s="35" customFormat="1" ht="15" hidden="1" x14ac:dyDescent="0.2">
      <c r="R128" s="45" t="s">
        <v>0</v>
      </c>
      <c r="S128" s="45" t="s">
        <v>1</v>
      </c>
      <c r="T128" s="45" t="s">
        <v>2</v>
      </c>
      <c r="U128" s="45" t="s">
        <v>3</v>
      </c>
      <c r="V128" s="45" t="s">
        <v>4</v>
      </c>
      <c r="W128" s="45" t="s">
        <v>5</v>
      </c>
      <c r="X128" s="45" t="s">
        <v>6</v>
      </c>
      <c r="Y128" s="45" t="s">
        <v>7</v>
      </c>
      <c r="Z128" s="45" t="s">
        <v>8</v>
      </c>
      <c r="AA128" s="45" t="s">
        <v>9</v>
      </c>
      <c r="AB128" s="45" t="s">
        <v>10</v>
      </c>
      <c r="AC128" s="45" t="s">
        <v>11</v>
      </c>
      <c r="AD128" s="45" t="s">
        <v>12</v>
      </c>
      <c r="AE128" s="45" t="s">
        <v>13</v>
      </c>
    </row>
    <row r="129" spans="18:31" s="35" customFormat="1" ht="15" hidden="1" x14ac:dyDescent="0.2">
      <c r="R129" s="46">
        <v>29992</v>
      </c>
      <c r="S129" s="41">
        <f t="shared" ref="S129:S161" si="28">M66</f>
        <v>21602</v>
      </c>
      <c r="T129" s="101">
        <f>IF(AND($F$6="YES",HLOOKUP($C$11,$C$11:$N$12,2,0)&gt;=$T$106),$S129+$U$109*0.7*1+$S129*$J$6*1/1200,$S129+$U$109*0.7*1+$S129*$J$5*1/1200)</f>
        <v>21769.1145</v>
      </c>
      <c r="U129" s="101">
        <f>IF(AND($F$6="YES",HLOOKUP($D$11,$C$11:$N$12,2,0)&gt;=$T$106),$S129+$U$109*0.7*2+($S129)*$J$6*2/1200+$U$109*0.7*$J$6/1200,$S129+$U$109*0.7*2+($S129)*$J$5*2/1200+$U$109*0.7*$J$5/1200)</f>
        <v>21936.305124999999</v>
      </c>
      <c r="V129" s="101">
        <f>IF(AND($F$6="YES",HLOOKUP($E$11,$C$11:$N$12,2,0)=$T$106),$S129+$U$109*0.7*3+($S129)*$J$5*2/1200+($S129)*$J$6*1/1200+$U$109*0.7*2*$J$6/1200+$U$109*0.7*$J$5/1200,IF(AND($F$6="YES",HLOOKUP($E$11,$C$11:$N$12,2,0)&gt;$T$106),$S129+$U$109*0.7*3+($S129)*$J$6*3/1200+$U$109*0.7*2*$J$6/1200+$U$109*0.7*1*$J$5/1200,$S129+$U$109*0.7*3+($S129)*$J$5*3/1200+$U$109*0.7*2*$J$5/1200+$U$109*0.7*1*$J$5/1200))</f>
        <v>22103.571874999998</v>
      </c>
      <c r="W129" s="101">
        <f>IF(AND($F$6="YES",HLOOKUP($F$11,$C$11:$N$12,2,0)&gt;=$T$106),$V129+$U$109*0.7*1+$V129*$J$6*1/1200,$V129+$U$109*0.7*1+$V129*$J$5*1/1200)</f>
        <v>22274.322771093746</v>
      </c>
      <c r="X129" s="101">
        <f>IF(AND($F$6="YES",HLOOKUP($G$11,$C$11:$N$12,2,0)=$T$106),$V129+$U$109*0.7*2+($V129)*$J$6*2/1200+$U$109*0.7*$J$6/1200,IF(AND($F$6="YES",HLOOKUP($G$11,$C$11:$N$12,2,0)&gt;$T$106),$V129+$U$109*0.7*2+($V129)*$J$6*2/1200+$U$109*0.7*$J$6/1200,$V129+$U$109*0.7*2+($V129)*$J$5*2/1200+$U$109*0.7*$J$5/1200))</f>
        <v>22445.149792187498</v>
      </c>
      <c r="Y129" s="101">
        <f>IF(AND($F$6="YES",HLOOKUP($H$11,$C$11:$N$12,2,0)=$T$106),$V129+$U$109*0.7*3+($V129)*$J$5*2/1200+($V129)*$J$6*1/1200+$U$109*0.7*2*$J$6/1200+$U$109*0.7*$J$5/1200,IF(AND($F$6="YES",HLOOKUP($H$11,$C$11:$N$12,2,0)&gt;$T$106),$V129+$U$109*0.7*3+($V129)*$J$6*3/1200+$U$109*0.7*2*$J$6/1200+$U$109*0.7*1*$J$6/1200,$V129+$U$109*0.7*3+($V129)*$J$5*3/1200+$U$109*0.7*2*$J$5/1200+$U$109*0.7*1*$J$5/1200))</f>
        <v>22616.052938281246</v>
      </c>
      <c r="Z129" s="101">
        <f>IF(AND($F$6="YES",HLOOKUP($I$11,$C$11:$N$12,2,0)&gt;=$T$106),$Y129+$U$109*0.7*1+$Y129*$J$6*1/1200,$Y129+$U$109*0.7*1+$Y129*$J$5*1/1200)</f>
        <v>22790.519322083786</v>
      </c>
      <c r="AA129" s="101">
        <f>IF(AND($F$6="YES",HLOOKUP($J$11,$C$11:$N$12,2,0)=$T$106),$Y129+$U$109*0.7*2+($Y129)*$J$6*2/1200+$U$109*0.7*$J$6/1200,IF(AND($F$6="YES",HLOOKUP($J$11,$C$11:$N$12,2,0)&gt;$T$106),$Y129+$U$109*0.7*2+($Y129)*$J$6*2/1200+$U$109*0.7*$J$6/1200,$Y129+$U$109*0.7*2+($Y129)*$J$5*2/1200+$U$109*0.7*$J$5/1200))</f>
        <v>22965.061830886323</v>
      </c>
      <c r="AB129" s="101">
        <f>IF(AND($F$6="YES",HLOOKUP($K$11,$C$11:$N$12,2,0)=$T$106),$Y129+$U$109*0.7*3+($Y129)*$J$5*2/1200+($Y129)*$J$6*1/1200+$U$109*0.7*2*$J$6/1200+$U$109*0.7*$J$5/1200,IF(AND($F$6="YES",HLOOKUP($K$11,$C$11:$N$12,2,0)&gt;$T$106),$Y129+$U$109*0.7*3+($Y129)*$J$6*3/1200+$U$109*0.7*2*$J$6/1200+$U$109*0.7*1*$J$6/1200,$Y129+$U$109*0.7*3+($Y129)*$J$5*3/1200+$U$109*0.7*2*$J$5/1200+$U$109*0.7*1*$J$5/1200))</f>
        <v>23139.680464688863</v>
      </c>
      <c r="AC129" s="101">
        <f>IF(AND($F$6="YES",HLOOKUP($L$11,$C$11:$N$12,2,0)&gt;=$T$106),$AB129+$U$109*0.7*1+$AB129*$J$6*1/1200,$AB129+$U$109*0.7*1+$AB129*$J$5*1/1200)</f>
        <v>23317.943148057857</v>
      </c>
      <c r="AD129" s="101">
        <f>IF(AND($F$6="YES",HLOOKUP($M$11,$C$11:$N$12,2,0)=$T$106),$AB129+$U$109*0.7*2+($AB129)*$J$6*2/1200+$U$109*0.7*$J$6/1200,IF(AND($F$6="YES",HLOOKUP($M$11,$C$11:$N$12,2,0)&gt;$T$106),$AB129+$U$109*0.7*2+($AB129)*$J$6*2/1200+$U$109*0.7*$J$6/1200,$AB129+$U$109*0.7*2+($AB129)*$J$5*2/1200+$U$109*0.7*$J$5/1200))</f>
        <v>23496.28195642685</v>
      </c>
      <c r="AE129" s="101">
        <f>IF(AND($F$6="YES",HLOOKUP($N$11,$C$11:$N$12,2,0)=$T$106),$AB129+$U$109*0.7*3+($AB129)*$J$5*2/1200+($AB129)*$J$6*1/1200+$U$109*0.7*2*$J$6/1200+$U$109*0.7*$J$5/1200,IF(AND($F$6="YES",HLOOKUP($N$11,$C$11:$N$12,2,0)&gt;$T$106),$AB129+$U$109*0.7*3+($AB129)*$J$6*3/1200+$U$109*0.7*2*$J$6/1200+$U$109*0.7*1*$J$6/1200,$AB129+$U$109*0.7*3+($AB129)*$J$5*3/1200+$U$109*0.7*2*$J$5/1200+$U$109*0.7*1*$J$5/1200))</f>
        <v>23674.696889795843</v>
      </c>
    </row>
    <row r="130" spans="18:31" s="35" customFormat="1" ht="15" hidden="1" x14ac:dyDescent="0.2">
      <c r="R130" s="46">
        <v>30326</v>
      </c>
      <c r="S130" s="41">
        <f t="shared" si="28"/>
        <v>19681</v>
      </c>
      <c r="T130" s="101">
        <f t="shared" ref="T130:T161" si="29">IF(AND($F$6="YES",HLOOKUP($C$11,$C$11:$N$12,2,0)&gt;=$T$106),$S130+$U$109*0.7*1+$S130*$J$6*1/1200,$S130+$U$109*0.7*1+$S130*$J$5*1/1200)</f>
        <v>19834.187249999999</v>
      </c>
      <c r="U130" s="101">
        <f t="shared" ref="U130:U161" si="30">IF(AND($F$6="YES",HLOOKUP($D$11,$C$11:$N$12,2,0)&gt;=$T$106),$S130+$U$109*0.7*2+($S130)*$J$6*2/1200+$U$109*0.7*$J$6/1200,$S130+$U$109*0.7*2+($S130)*$J$5*2/1200+$U$109*0.7*$J$5/1200)</f>
        <v>19987.450625000001</v>
      </c>
      <c r="V130" s="101">
        <f t="shared" ref="V130:V161" si="31">IF(AND($F$6="YES",HLOOKUP($E$11,$C$11:$N$12,2,0)=$T$106),$S130+$U$109*0.7*3+($S130)*$J$5*2/1200+($S130)*$J$6*1/1200+$U$109*0.7*2*$J$6/1200+$U$109*0.7*$J$5/1200,IF(AND($F$6="YES",HLOOKUP($E$11,$C$11:$N$12,2,0)&gt;$T$106),$S130+$U$109*0.7*3+($S130)*$J$6*3/1200+$U$109*0.7*2*$J$6/1200+$U$109*0.7*1*$J$5/1200,$S130+$U$109*0.7*3+($S130)*$J$5*3/1200+$U$109*0.7*2*$J$5/1200+$U$109*0.7*1*$J$5/1200))</f>
        <v>20140.790125</v>
      </c>
      <c r="W130" s="101">
        <f t="shared" ref="W130:W161" si="32">IF(AND($F$6="YES",HLOOKUP($F$11,$C$11:$N$12,2,0)&gt;=$T$106),$V130+$U$109*0.7*1+$V130*$J$6*1/1200,$V130+$U$109*0.7*1+$V130*$J$5*1/1200)</f>
        <v>20297.310853406248</v>
      </c>
      <c r="X130" s="101">
        <f t="shared" ref="X130:X161" si="33">IF(AND($F$6="YES",HLOOKUP($G$11,$C$11:$N$12,2,0)=$T$106),$V130+$U$109*0.7*2+($V130)*$J$6*2/1200+$U$109*0.7*$J$6/1200,IF(AND($F$6="YES",HLOOKUP($G$11,$C$11:$N$12,2,0)&gt;$T$106),$V130+$U$109*0.7*2+($V130)*$J$6*2/1200+$U$109*0.7*$J$6/1200,$V130+$U$109*0.7*2+($V130)*$J$5*2/1200+$U$109*0.7*$J$5/1200))</f>
        <v>20453.907706812501</v>
      </c>
      <c r="Y130" s="101">
        <f t="shared" ref="Y130:Y161" si="34">IF(AND($F$6="YES",HLOOKUP($H$11,$C$11:$N$12,2,0)=$T$106),$V130+$U$109*0.7*3+($V130)*$J$5*2/1200+($V130)*$J$6*1/1200+$U$109*0.7*2*$J$6/1200+$U$109*0.7*$J$5/1200,IF(AND($F$6="YES",HLOOKUP($H$11,$C$11:$N$12,2,0)&gt;$T$106),$V130+$U$109*0.7*3+($V130)*$J$6*3/1200+$U$109*0.7*2*$J$6/1200+$U$109*0.7*1*$J$6/1200,$V130+$U$109*0.7*3+($V130)*$J$5*3/1200+$U$109*0.7*2*$J$5/1200+$U$109*0.7*1*$J$5/1200))</f>
        <v>20610.580685218749</v>
      </c>
      <c r="Z130" s="101">
        <f t="shared" ref="Z130:Z161" si="35">IF(AND($F$6="YES",HLOOKUP($I$11,$C$11:$N$12,2,0)&gt;=$T$106),$Y130+$U$109*0.7*1+$Y130*$J$6*1/1200,$Y130+$U$109*0.7*1+$Y130*$J$5*1/1200)</f>
        <v>20770.507395186585</v>
      </c>
      <c r="AA130" s="101">
        <f t="shared" ref="AA130:AA161" si="36">IF(AND($F$6="YES",HLOOKUP($J$11,$C$11:$N$12,2,0)=$T$106),$Y130+$U$109*0.7*2+($Y130)*$J$6*2/1200+$U$109*0.7*$J$6/1200,IF(AND($F$6="YES",HLOOKUP($J$11,$C$11:$N$12,2,0)&gt;$T$106),$Y130+$U$109*0.7*2+($Y130)*$J$6*2/1200+$U$109*0.7*$J$6/1200,$Y130+$U$109*0.7*2+($Y130)*$J$5*2/1200+$U$109*0.7*$J$5/1200))</f>
        <v>20930.510230154421</v>
      </c>
      <c r="AB130" s="101">
        <f t="shared" ref="AB130:AB161" si="37">IF(AND($F$6="YES",HLOOKUP($K$11,$C$11:$N$12,2,0)=$T$106),$Y130+$U$109*0.7*3+($Y130)*$J$5*2/1200+($Y130)*$J$6*1/1200+$U$109*0.7*2*$J$6/1200+$U$109*0.7*$J$5/1200,IF(AND($F$6="YES",HLOOKUP($K$11,$C$11:$N$12,2,0)&gt;$T$106),$Y130+$U$109*0.7*3+($Y130)*$J$6*3/1200+$U$109*0.7*2*$J$6/1200+$U$109*0.7*1*$J$6/1200,$Y130+$U$109*0.7*3+($Y130)*$J$5*3/1200+$U$109*0.7*2*$J$5/1200+$U$109*0.7*1*$J$5/1200))</f>
        <v>21090.589190122257</v>
      </c>
      <c r="AC130" s="101">
        <f t="shared" ref="AC130:AC161" si="38">IF(AND($F$6="YES",HLOOKUP($L$11,$C$11:$N$12,2,0)&gt;=$T$106),$AB130+$U$109*0.7*1+$AB130*$J$6*1/1200,$AB130+$U$109*0.7*1+$AB130*$J$5*1/1200)</f>
        <v>21253.995961750643</v>
      </c>
      <c r="AD130" s="101">
        <f t="shared" ref="AD130:AD161" si="39">IF(AND($F$6="YES",HLOOKUP($M$11,$C$11:$N$12,2,0)=$T$106),$AB130+$U$109*0.7*2+($AB130)*$J$6*2/1200+$U$109*0.7*$J$6/1200,IF(AND($F$6="YES",HLOOKUP($M$11,$C$11:$N$12,2,0)&gt;$T$106),$AB130+$U$109*0.7*2+($AB130)*$J$6*2/1200+$U$109*0.7*$J$6/1200,$AB130+$U$109*0.7*2+($AB130)*$J$5*2/1200+$U$109*0.7*$J$5/1200))</f>
        <v>21417.478858379029</v>
      </c>
      <c r="AE130" s="101">
        <f t="shared" ref="AE130:AE161" si="40">IF(AND($F$6="YES",HLOOKUP($N$11,$C$11:$N$12,2,0)=$T$106),$AB130+$U$109*0.7*3+($AB130)*$J$5*2/1200+($AB130)*$J$6*1/1200+$U$109*0.7*2*$J$6/1200+$U$109*0.7*$J$5/1200,IF(AND($F$6="YES",HLOOKUP($N$11,$C$11:$N$12,2,0)&gt;$T$106),$AB130+$U$109*0.7*3+($AB130)*$J$6*3/1200+$U$109*0.7*2*$J$6/1200+$U$109*0.7*1*$J$6/1200,$AB130+$U$109*0.7*3+($AB130)*$J$5*3/1200+$U$109*0.7*2*$J$5/1200+$U$109*0.7*1*$J$5/1200))</f>
        <v>21581.037880007414</v>
      </c>
    </row>
    <row r="131" spans="18:31" s="35" customFormat="1" ht="15" hidden="1" x14ac:dyDescent="0.2">
      <c r="R131" s="46">
        <v>30691</v>
      </c>
      <c r="S131" s="41">
        <f t="shared" si="28"/>
        <v>17958</v>
      </c>
      <c r="T131" s="101">
        <f t="shared" si="29"/>
        <v>18098.695500000002</v>
      </c>
      <c r="U131" s="101">
        <f t="shared" si="30"/>
        <v>18239.467124999999</v>
      </c>
      <c r="V131" s="101">
        <f t="shared" si="31"/>
        <v>18380.314875</v>
      </c>
      <c r="W131" s="101">
        <f t="shared" si="32"/>
        <v>18524.072157843751</v>
      </c>
      <c r="X131" s="101">
        <f t="shared" si="33"/>
        <v>18667.905565687499</v>
      </c>
      <c r="Y131" s="101">
        <f t="shared" si="34"/>
        <v>18811.81509853125</v>
      </c>
      <c r="Z131" s="101">
        <f t="shared" si="35"/>
        <v>18958.700757995601</v>
      </c>
      <c r="AA131" s="101">
        <f t="shared" si="36"/>
        <v>19105.662542459952</v>
      </c>
      <c r="AB131" s="101">
        <f t="shared" si="37"/>
        <v>19252.700451924302</v>
      </c>
      <c r="AC131" s="101">
        <f t="shared" si="38"/>
        <v>19402.782530200751</v>
      </c>
      <c r="AD131" s="101">
        <f t="shared" si="39"/>
        <v>19552.940733477204</v>
      </c>
      <c r="AE131" s="101">
        <f t="shared" si="40"/>
        <v>19703.175061753653</v>
      </c>
    </row>
    <row r="132" spans="18:31" s="35" customFormat="1" ht="15" hidden="1" x14ac:dyDescent="0.2">
      <c r="R132" s="46">
        <v>31057</v>
      </c>
      <c r="S132" s="41">
        <f t="shared" si="28"/>
        <v>16406</v>
      </c>
      <c r="T132" s="101">
        <f t="shared" si="29"/>
        <v>16535.443500000001</v>
      </c>
      <c r="U132" s="101">
        <f t="shared" si="30"/>
        <v>16664.963124999998</v>
      </c>
      <c r="V132" s="101">
        <f t="shared" si="31"/>
        <v>16794.558874999999</v>
      </c>
      <c r="W132" s="101">
        <f t="shared" si="32"/>
        <v>16926.819426843747</v>
      </c>
      <c r="X132" s="101">
        <f t="shared" si="33"/>
        <v>17059.156103687499</v>
      </c>
      <c r="Y132" s="101">
        <f t="shared" si="34"/>
        <v>17191.568905531247</v>
      </c>
      <c r="Z132" s="101">
        <f t="shared" si="35"/>
        <v>17326.707780096349</v>
      </c>
      <c r="AA132" s="101">
        <f t="shared" si="36"/>
        <v>17461.92277966145</v>
      </c>
      <c r="AB132" s="101">
        <f t="shared" si="37"/>
        <v>17597.213904226552</v>
      </c>
      <c r="AC132" s="101">
        <f t="shared" si="38"/>
        <v>17735.293705032193</v>
      </c>
      <c r="AD132" s="101">
        <f t="shared" si="39"/>
        <v>17873.449630837837</v>
      </c>
      <c r="AE132" s="101">
        <f t="shared" si="40"/>
        <v>18011.681681643477</v>
      </c>
    </row>
    <row r="133" spans="18:31" s="35" customFormat="1" ht="15" hidden="1" x14ac:dyDescent="0.2">
      <c r="R133" s="46">
        <v>31422</v>
      </c>
      <c r="S133" s="41">
        <f t="shared" si="28"/>
        <v>14999</v>
      </c>
      <c r="T133" s="101">
        <f t="shared" si="29"/>
        <v>15118.242749999999</v>
      </c>
      <c r="U133" s="101">
        <f t="shared" si="30"/>
        <v>15237.561625</v>
      </c>
      <c r="V133" s="101">
        <f t="shared" si="31"/>
        <v>15356.956624999999</v>
      </c>
      <c r="W133" s="101">
        <f t="shared" si="32"/>
        <v>15478.794560531249</v>
      </c>
      <c r="X133" s="101">
        <f t="shared" si="33"/>
        <v>15600.708621062498</v>
      </c>
      <c r="Y133" s="101">
        <f t="shared" si="34"/>
        <v>15722.698806593748</v>
      </c>
      <c r="Z133" s="101">
        <f t="shared" si="35"/>
        <v>15847.188372941553</v>
      </c>
      <c r="AA133" s="101">
        <f t="shared" si="36"/>
        <v>15971.754064289356</v>
      </c>
      <c r="AB133" s="101">
        <f t="shared" si="37"/>
        <v>16096.395880637161</v>
      </c>
      <c r="AC133" s="101">
        <f t="shared" si="38"/>
        <v>16223.594750771781</v>
      </c>
      <c r="AD133" s="101">
        <f t="shared" si="39"/>
        <v>16350.869745906399</v>
      </c>
      <c r="AE133" s="101">
        <f t="shared" si="40"/>
        <v>16478.220866041018</v>
      </c>
    </row>
    <row r="134" spans="18:31" s="35" customFormat="1" ht="15" hidden="1" x14ac:dyDescent="0.2">
      <c r="R134" s="46">
        <v>31787</v>
      </c>
      <c r="S134" s="41">
        <f t="shared" si="28"/>
        <v>13775</v>
      </c>
      <c r="T134" s="101">
        <f t="shared" si="29"/>
        <v>13885.36875</v>
      </c>
      <c r="U134" s="101">
        <f t="shared" si="30"/>
        <v>13995.813624999999</v>
      </c>
      <c r="V134" s="101">
        <f t="shared" si="31"/>
        <v>14106.334625</v>
      </c>
      <c r="W134" s="101">
        <f t="shared" si="32"/>
        <v>14219.105551031249</v>
      </c>
      <c r="X134" s="101">
        <f t="shared" si="33"/>
        <v>14331.9526020625</v>
      </c>
      <c r="Y134" s="101">
        <f t="shared" si="34"/>
        <v>14444.875778093749</v>
      </c>
      <c r="Z134" s="101">
        <f t="shared" si="35"/>
        <v>14560.101127484928</v>
      </c>
      <c r="AA134" s="101">
        <f t="shared" si="36"/>
        <v>14675.402601876107</v>
      </c>
      <c r="AB134" s="101">
        <f t="shared" si="37"/>
        <v>14790.780201267286</v>
      </c>
      <c r="AC134" s="101">
        <f t="shared" si="38"/>
        <v>14908.513357726473</v>
      </c>
      <c r="AD134" s="101">
        <f t="shared" si="39"/>
        <v>15026.322639185661</v>
      </c>
      <c r="AE134" s="101">
        <f t="shared" si="40"/>
        <v>15144.208045644848</v>
      </c>
    </row>
    <row r="135" spans="18:31" s="35" customFormat="1" ht="15" hidden="1" x14ac:dyDescent="0.2">
      <c r="R135" s="46">
        <v>32152</v>
      </c>
      <c r="S135" s="41">
        <f t="shared" si="28"/>
        <v>12657</v>
      </c>
      <c r="T135" s="101">
        <f t="shared" si="29"/>
        <v>12759.26325</v>
      </c>
      <c r="U135" s="101">
        <f t="shared" si="30"/>
        <v>12861.602625</v>
      </c>
      <c r="V135" s="101">
        <f t="shared" si="31"/>
        <v>12964.018124999999</v>
      </c>
      <c r="W135" s="101">
        <f t="shared" si="32"/>
        <v>13068.507256406248</v>
      </c>
      <c r="X135" s="101">
        <f t="shared" si="33"/>
        <v>13173.072512812498</v>
      </c>
      <c r="Y135" s="101">
        <f t="shared" si="34"/>
        <v>13277.713894218747</v>
      </c>
      <c r="Z135" s="101">
        <f t="shared" si="35"/>
        <v>13384.477319951833</v>
      </c>
      <c r="AA135" s="101">
        <f t="shared" si="36"/>
        <v>13491.316870684917</v>
      </c>
      <c r="AB135" s="101">
        <f t="shared" si="37"/>
        <v>13598.232546418003</v>
      </c>
      <c r="AC135" s="101">
        <f t="shared" si="38"/>
        <v>13707.319732379534</v>
      </c>
      <c r="AD135" s="101">
        <f t="shared" si="39"/>
        <v>13816.483043341064</v>
      </c>
      <c r="AE135" s="101">
        <f t="shared" si="40"/>
        <v>13925.722479302593</v>
      </c>
    </row>
    <row r="136" spans="18:31" s="35" customFormat="1" ht="15" hidden="1" x14ac:dyDescent="0.2">
      <c r="R136" s="46">
        <v>32518</v>
      </c>
      <c r="S136" s="41">
        <f t="shared" si="28"/>
        <v>11652</v>
      </c>
      <c r="T136" s="101">
        <f t="shared" si="29"/>
        <v>11746.977000000001</v>
      </c>
      <c r="U136" s="101">
        <f t="shared" si="30"/>
        <v>11842.030124999999</v>
      </c>
      <c r="V136" s="101">
        <f t="shared" si="31"/>
        <v>11937.159374999999</v>
      </c>
      <c r="W136" s="101">
        <f t="shared" si="32"/>
        <v>12034.20378046875</v>
      </c>
      <c r="X136" s="101">
        <f t="shared" si="33"/>
        <v>12131.324310937498</v>
      </c>
      <c r="Y136" s="101">
        <f t="shared" si="34"/>
        <v>12228.520966406248</v>
      </c>
      <c r="Z136" s="101">
        <f t="shared" si="35"/>
        <v>12327.677743412693</v>
      </c>
      <c r="AA136" s="101">
        <f t="shared" si="36"/>
        <v>12426.910645419139</v>
      </c>
      <c r="AB136" s="101">
        <f t="shared" si="37"/>
        <v>12526.219672425583</v>
      </c>
      <c r="AC136" s="101">
        <f t="shared" si="38"/>
        <v>12627.534765050668</v>
      </c>
      <c r="AD136" s="101">
        <f t="shared" si="39"/>
        <v>12728.925982675753</v>
      </c>
      <c r="AE136" s="101">
        <f t="shared" si="40"/>
        <v>12830.393325300838</v>
      </c>
    </row>
    <row r="137" spans="18:31" s="35" customFormat="1" ht="15" hidden="1" x14ac:dyDescent="0.2">
      <c r="R137" s="46">
        <v>32874</v>
      </c>
      <c r="S137" s="41">
        <f t="shared" si="28"/>
        <v>11422</v>
      </c>
      <c r="T137" s="101">
        <f t="shared" si="29"/>
        <v>11515.309499999999</v>
      </c>
      <c r="U137" s="101">
        <f t="shared" si="30"/>
        <v>11608.695125</v>
      </c>
      <c r="V137" s="101">
        <f t="shared" si="31"/>
        <v>11702.156874999999</v>
      </c>
      <c r="W137" s="101">
        <f t="shared" si="32"/>
        <v>11797.497512343749</v>
      </c>
      <c r="X137" s="101">
        <f t="shared" si="33"/>
        <v>11892.914274687499</v>
      </c>
      <c r="Y137" s="101">
        <f t="shared" si="34"/>
        <v>11988.407162031248</v>
      </c>
      <c r="Z137" s="101">
        <f t="shared" si="35"/>
        <v>12085.823113955974</v>
      </c>
      <c r="AA137" s="101">
        <f t="shared" si="36"/>
        <v>12183.315190880701</v>
      </c>
      <c r="AB137" s="101">
        <f t="shared" si="37"/>
        <v>12280.883392805426</v>
      </c>
      <c r="AC137" s="101">
        <f t="shared" si="38"/>
        <v>12380.419797403265</v>
      </c>
      <c r="AD137" s="101">
        <f t="shared" si="39"/>
        <v>12480.032327001105</v>
      </c>
      <c r="AE137" s="101">
        <f t="shared" si="40"/>
        <v>12579.720981598943</v>
      </c>
    </row>
    <row r="138" spans="18:31" s="35" customFormat="1" ht="15" hidden="1" x14ac:dyDescent="0.2">
      <c r="R138" s="46">
        <v>33239</v>
      </c>
      <c r="S138" s="41">
        <f t="shared" si="28"/>
        <v>10121</v>
      </c>
      <c r="T138" s="101">
        <f t="shared" si="29"/>
        <v>10204.87725</v>
      </c>
      <c r="U138" s="101">
        <f t="shared" si="30"/>
        <v>10288.830624999999</v>
      </c>
      <c r="V138" s="101">
        <f t="shared" si="31"/>
        <v>10372.860124999999</v>
      </c>
      <c r="W138" s="101">
        <f t="shared" si="32"/>
        <v>10458.56336090625</v>
      </c>
      <c r="X138" s="101">
        <f t="shared" si="33"/>
        <v>10544.342721812498</v>
      </c>
      <c r="Y138" s="101">
        <f t="shared" si="34"/>
        <v>10630.198207718748</v>
      </c>
      <c r="Z138" s="101">
        <f t="shared" si="35"/>
        <v>10717.767144724708</v>
      </c>
      <c r="AA138" s="101">
        <f t="shared" si="36"/>
        <v>10805.412206730669</v>
      </c>
      <c r="AB138" s="101">
        <f t="shared" si="37"/>
        <v>10893.133393736629</v>
      </c>
      <c r="AC138" s="101">
        <f t="shared" si="38"/>
        <v>10982.60861084122</v>
      </c>
      <c r="AD138" s="101">
        <f t="shared" si="39"/>
        <v>11072.159952945809</v>
      </c>
      <c r="AE138" s="101">
        <f t="shared" si="40"/>
        <v>11161.787420050399</v>
      </c>
    </row>
    <row r="139" spans="18:31" s="35" customFormat="1" ht="15" hidden="1" x14ac:dyDescent="0.2">
      <c r="R139" s="46">
        <v>33604</v>
      </c>
      <c r="S139" s="41">
        <f t="shared" si="28"/>
        <v>8965</v>
      </c>
      <c r="T139" s="101">
        <f t="shared" si="29"/>
        <v>9040.4962500000001</v>
      </c>
      <c r="U139" s="101">
        <f t="shared" si="30"/>
        <v>9116.0686249999999</v>
      </c>
      <c r="V139" s="101">
        <f t="shared" si="31"/>
        <v>9191.7171249999992</v>
      </c>
      <c r="W139" s="101">
        <f t="shared" si="32"/>
        <v>9268.8570741562489</v>
      </c>
      <c r="X139" s="101">
        <f t="shared" si="33"/>
        <v>9346.0731483124982</v>
      </c>
      <c r="Y139" s="101">
        <f t="shared" si="34"/>
        <v>9423.3653474687471</v>
      </c>
      <c r="Z139" s="101">
        <f t="shared" si="35"/>
        <v>9502.1847462378955</v>
      </c>
      <c r="AA139" s="101">
        <f t="shared" si="36"/>
        <v>9581.0802700070435</v>
      </c>
      <c r="AB139" s="101">
        <f t="shared" si="37"/>
        <v>9660.0519187761911</v>
      </c>
      <c r="AC139" s="101">
        <f t="shared" si="38"/>
        <v>9740.5872951873189</v>
      </c>
      <c r="AD139" s="101">
        <f t="shared" si="39"/>
        <v>9821.1987965984463</v>
      </c>
      <c r="AE139" s="101">
        <f t="shared" si="40"/>
        <v>9901.8864230095714</v>
      </c>
    </row>
    <row r="140" spans="18:31" s="35" customFormat="1" ht="15" hidden="1" x14ac:dyDescent="0.2">
      <c r="R140" s="46">
        <v>33970</v>
      </c>
      <c r="S140" s="41">
        <f t="shared" si="28"/>
        <v>7932</v>
      </c>
      <c r="T140" s="101">
        <f t="shared" si="29"/>
        <v>8000.0069999999996</v>
      </c>
      <c r="U140" s="101">
        <f t="shared" si="30"/>
        <v>8068.0901249999997</v>
      </c>
      <c r="V140" s="101">
        <f t="shared" si="31"/>
        <v>8136.2493749999994</v>
      </c>
      <c r="W140" s="101">
        <f t="shared" si="32"/>
        <v>8205.737182968749</v>
      </c>
      <c r="X140" s="101">
        <f t="shared" si="33"/>
        <v>8275.3011159374983</v>
      </c>
      <c r="Y140" s="101">
        <f t="shared" si="34"/>
        <v>8344.9411739062489</v>
      </c>
      <c r="Z140" s="101">
        <f t="shared" si="35"/>
        <v>8415.9419974170687</v>
      </c>
      <c r="AA140" s="101">
        <f t="shared" si="36"/>
        <v>8487.0189459278899</v>
      </c>
      <c r="AB140" s="101">
        <f t="shared" si="37"/>
        <v>8558.172019438709</v>
      </c>
      <c r="AC140" s="101">
        <f t="shared" si="38"/>
        <v>8630.7187665796391</v>
      </c>
      <c r="AD140" s="101">
        <f t="shared" si="39"/>
        <v>8703.3416387205707</v>
      </c>
      <c r="AE140" s="101">
        <f t="shared" si="40"/>
        <v>8776.0406358615</v>
      </c>
    </row>
    <row r="141" spans="18:31" s="35" customFormat="1" ht="15" hidden="1" x14ac:dyDescent="0.2">
      <c r="R141" s="46">
        <v>34335</v>
      </c>
      <c r="S141" s="41">
        <f t="shared" si="28"/>
        <v>7016</v>
      </c>
      <c r="T141" s="101">
        <f t="shared" si="29"/>
        <v>7077.366</v>
      </c>
      <c r="U141" s="101">
        <f t="shared" si="30"/>
        <v>7138.8081249999996</v>
      </c>
      <c r="V141" s="101">
        <f t="shared" si="31"/>
        <v>7200.3263749999996</v>
      </c>
      <c r="W141" s="101">
        <f t="shared" si="32"/>
        <v>7263.0287412187499</v>
      </c>
      <c r="X141" s="101">
        <f t="shared" si="33"/>
        <v>7325.8072324374989</v>
      </c>
      <c r="Y141" s="101">
        <f t="shared" si="34"/>
        <v>7388.6618486562493</v>
      </c>
      <c r="Z141" s="101">
        <f t="shared" si="35"/>
        <v>7452.7296470590072</v>
      </c>
      <c r="AA141" s="101">
        <f t="shared" si="36"/>
        <v>7516.8735704617648</v>
      </c>
      <c r="AB141" s="101">
        <f t="shared" si="37"/>
        <v>7581.0936188645228</v>
      </c>
      <c r="AC141" s="101">
        <f t="shared" si="38"/>
        <v>7646.5565476012907</v>
      </c>
      <c r="AD141" s="101">
        <f t="shared" si="39"/>
        <v>7712.0956013380583</v>
      </c>
      <c r="AE141" s="101">
        <f t="shared" si="40"/>
        <v>7777.7107800748263</v>
      </c>
    </row>
    <row r="142" spans="18:31" s="35" customFormat="1" ht="15" hidden="1" x14ac:dyDescent="0.2">
      <c r="R142" s="46">
        <v>34700</v>
      </c>
      <c r="S142" s="41">
        <f t="shared" si="28"/>
        <v>6204</v>
      </c>
      <c r="T142" s="101">
        <f t="shared" si="29"/>
        <v>6259.4790000000003</v>
      </c>
      <c r="U142" s="101">
        <f t="shared" si="30"/>
        <v>6315.0341249999992</v>
      </c>
      <c r="V142" s="101">
        <f t="shared" si="31"/>
        <v>6370.6653749999996</v>
      </c>
      <c r="W142" s="101">
        <f t="shared" si="32"/>
        <v>6427.3526989687498</v>
      </c>
      <c r="X142" s="101">
        <f t="shared" si="33"/>
        <v>6484.1161479374996</v>
      </c>
      <c r="Y142" s="101">
        <f t="shared" si="34"/>
        <v>6540.955721906249</v>
      </c>
      <c r="Z142" s="101">
        <f t="shared" si="35"/>
        <v>6598.8776508900692</v>
      </c>
      <c r="AA142" s="101">
        <f t="shared" si="36"/>
        <v>6656.8757048738889</v>
      </c>
      <c r="AB142" s="101">
        <f t="shared" si="37"/>
        <v>6714.9498838577092</v>
      </c>
      <c r="AC142" s="101">
        <f t="shared" si="38"/>
        <v>6774.1332705156774</v>
      </c>
      <c r="AD142" s="101">
        <f t="shared" si="39"/>
        <v>6833.3927821736452</v>
      </c>
      <c r="AE142" s="101">
        <f t="shared" si="40"/>
        <v>6892.7284188316144</v>
      </c>
    </row>
    <row r="143" spans="18:31" s="35" customFormat="1" ht="15" hidden="1" x14ac:dyDescent="0.2">
      <c r="R143" s="46">
        <v>35065</v>
      </c>
      <c r="S143" s="41">
        <f t="shared" si="28"/>
        <v>5486</v>
      </c>
      <c r="T143" s="101">
        <f t="shared" si="29"/>
        <v>5536.2735000000002</v>
      </c>
      <c r="U143" s="101">
        <f t="shared" si="30"/>
        <v>5586.6231249999992</v>
      </c>
      <c r="V143" s="101">
        <f t="shared" si="31"/>
        <v>5637.0488749999995</v>
      </c>
      <c r="W143" s="101">
        <f t="shared" si="32"/>
        <v>5688.4174793437496</v>
      </c>
      <c r="X143" s="101">
        <f t="shared" si="33"/>
        <v>5739.8622086874993</v>
      </c>
      <c r="Y143" s="101">
        <f t="shared" si="34"/>
        <v>5791.3830630312495</v>
      </c>
      <c r="Z143" s="101">
        <f t="shared" si="35"/>
        <v>5843.8705902382262</v>
      </c>
      <c r="AA143" s="101">
        <f t="shared" si="36"/>
        <v>5896.4342424452025</v>
      </c>
      <c r="AB143" s="101">
        <f t="shared" si="37"/>
        <v>5949.0740196521792</v>
      </c>
      <c r="AC143" s="101">
        <f t="shared" si="38"/>
        <v>6002.7048062946578</v>
      </c>
      <c r="AD143" s="101">
        <f t="shared" si="39"/>
        <v>6056.4117179371351</v>
      </c>
      <c r="AE143" s="101">
        <f t="shared" si="40"/>
        <v>6110.1947545796138</v>
      </c>
    </row>
    <row r="144" spans="18:31" s="35" customFormat="1" ht="15" hidden="1" x14ac:dyDescent="0.2">
      <c r="R144" s="46">
        <v>35431</v>
      </c>
      <c r="S144" s="41">
        <f t="shared" si="28"/>
        <v>4838</v>
      </c>
      <c r="T144" s="101">
        <f t="shared" si="29"/>
        <v>4883.5754999999999</v>
      </c>
      <c r="U144" s="101">
        <f t="shared" si="30"/>
        <v>4929.2271249999994</v>
      </c>
      <c r="V144" s="101">
        <f t="shared" si="31"/>
        <v>4974.9548749999994</v>
      </c>
      <c r="W144" s="101">
        <f t="shared" si="32"/>
        <v>5021.5232978437498</v>
      </c>
      <c r="X144" s="101">
        <f t="shared" si="33"/>
        <v>5068.1678456874988</v>
      </c>
      <c r="Y144" s="101">
        <f t="shared" si="34"/>
        <v>5114.8885185312492</v>
      </c>
      <c r="Z144" s="101">
        <f t="shared" si="35"/>
        <v>5162.4714602906006</v>
      </c>
      <c r="AA144" s="101">
        <f t="shared" si="36"/>
        <v>5210.1305270499515</v>
      </c>
      <c r="AB144" s="101">
        <f t="shared" si="37"/>
        <v>5257.8657188093039</v>
      </c>
      <c r="AC144" s="101">
        <f t="shared" si="38"/>
        <v>5306.4852452706709</v>
      </c>
      <c r="AD144" s="101">
        <f t="shared" si="39"/>
        <v>5355.1808967320385</v>
      </c>
      <c r="AE144" s="101">
        <f t="shared" si="40"/>
        <v>5403.9526731934056</v>
      </c>
    </row>
    <row r="145" spans="18:31" s="35" customFormat="1" ht="15" hidden="1" x14ac:dyDescent="0.2">
      <c r="R145" s="46">
        <v>35796</v>
      </c>
      <c r="S145" s="41">
        <f t="shared" si="28"/>
        <v>4268</v>
      </c>
      <c r="T145" s="101">
        <f t="shared" si="29"/>
        <v>4309.4430000000002</v>
      </c>
      <c r="U145" s="101">
        <f t="shared" si="30"/>
        <v>4350.962125</v>
      </c>
      <c r="V145" s="101">
        <f t="shared" si="31"/>
        <v>4392.5573749999994</v>
      </c>
      <c r="W145" s="101">
        <f t="shared" si="32"/>
        <v>4434.903415968749</v>
      </c>
      <c r="X145" s="101">
        <f t="shared" si="33"/>
        <v>4477.325581937499</v>
      </c>
      <c r="Y145" s="101">
        <f t="shared" si="34"/>
        <v>4519.8238729062487</v>
      </c>
      <c r="Z145" s="101">
        <f t="shared" si="35"/>
        <v>4563.0925959848191</v>
      </c>
      <c r="AA145" s="101">
        <f t="shared" si="36"/>
        <v>4606.4374440633892</v>
      </c>
      <c r="AB145" s="101">
        <f t="shared" si="37"/>
        <v>4649.8584171419589</v>
      </c>
      <c r="AC145" s="101">
        <f t="shared" si="38"/>
        <v>4694.0698906662383</v>
      </c>
      <c r="AD145" s="101">
        <f t="shared" si="39"/>
        <v>4738.3574891905173</v>
      </c>
      <c r="AE145" s="101">
        <f t="shared" si="40"/>
        <v>4782.7212127147959</v>
      </c>
    </row>
    <row r="146" spans="18:31" s="35" customFormat="1" ht="15" hidden="1" x14ac:dyDescent="0.2">
      <c r="R146" s="46">
        <v>36161</v>
      </c>
      <c r="S146" s="41">
        <f t="shared" si="28"/>
        <v>3765</v>
      </c>
      <c r="T146" s="101">
        <f t="shared" si="29"/>
        <v>3802.7962499999999</v>
      </c>
      <c r="U146" s="101">
        <f t="shared" si="30"/>
        <v>3840.6686250000002</v>
      </c>
      <c r="V146" s="101">
        <f t="shared" si="31"/>
        <v>3878.6171250000002</v>
      </c>
      <c r="W146" s="101">
        <f t="shared" si="32"/>
        <v>3917.2370991562502</v>
      </c>
      <c r="X146" s="101">
        <f t="shared" si="33"/>
        <v>3955.9331983125003</v>
      </c>
      <c r="Y146" s="101">
        <f t="shared" si="34"/>
        <v>3994.7054224687504</v>
      </c>
      <c r="Z146" s="101">
        <f t="shared" si="35"/>
        <v>4034.1670367816487</v>
      </c>
      <c r="AA146" s="101">
        <f t="shared" si="36"/>
        <v>4073.7047760945475</v>
      </c>
      <c r="AB146" s="101">
        <f t="shared" si="37"/>
        <v>4113.3186404074449</v>
      </c>
      <c r="AC146" s="101">
        <f t="shared" si="38"/>
        <v>4153.6402005503987</v>
      </c>
      <c r="AD146" s="101">
        <f t="shared" si="39"/>
        <v>4194.0378856933521</v>
      </c>
      <c r="AE146" s="101">
        <f t="shared" si="40"/>
        <v>4234.5116958363069</v>
      </c>
    </row>
    <row r="147" spans="18:31" s="35" customFormat="1" ht="15" hidden="1" x14ac:dyDescent="0.2">
      <c r="R147" s="46">
        <v>36526</v>
      </c>
      <c r="S147" s="41">
        <f t="shared" si="28"/>
        <v>3310</v>
      </c>
      <c r="T147" s="101">
        <f t="shared" si="29"/>
        <v>3344.4974999999999</v>
      </c>
      <c r="U147" s="101">
        <f t="shared" si="30"/>
        <v>3379.0711249999999</v>
      </c>
      <c r="V147" s="101">
        <f t="shared" si="31"/>
        <v>3413.720875</v>
      </c>
      <c r="W147" s="101">
        <f t="shared" si="32"/>
        <v>3448.9703513437498</v>
      </c>
      <c r="X147" s="101">
        <f t="shared" si="33"/>
        <v>3484.2959526875002</v>
      </c>
      <c r="Y147" s="101">
        <f t="shared" si="34"/>
        <v>3519.6976790312501</v>
      </c>
      <c r="Z147" s="101">
        <f t="shared" si="35"/>
        <v>3555.7154872042265</v>
      </c>
      <c r="AA147" s="101">
        <f t="shared" si="36"/>
        <v>3591.8094203772034</v>
      </c>
      <c r="AB147" s="101">
        <f t="shared" si="37"/>
        <v>3627.9794785501799</v>
      </c>
      <c r="AC147" s="101">
        <f t="shared" si="38"/>
        <v>3664.7823297696686</v>
      </c>
      <c r="AD147" s="101">
        <f t="shared" si="39"/>
        <v>3701.6613059891574</v>
      </c>
      <c r="AE147" s="101">
        <f t="shared" si="40"/>
        <v>3738.6164072086463</v>
      </c>
    </row>
    <row r="148" spans="18:31" s="35" customFormat="1" ht="15" hidden="1" x14ac:dyDescent="0.2">
      <c r="R148" s="46">
        <v>36892</v>
      </c>
      <c r="S148" s="41">
        <f t="shared" si="28"/>
        <v>2913</v>
      </c>
      <c r="T148" s="101">
        <f t="shared" si="29"/>
        <v>2944.6192500000002</v>
      </c>
      <c r="U148" s="101">
        <f t="shared" si="30"/>
        <v>2976.314625</v>
      </c>
      <c r="V148" s="101">
        <f t="shared" si="31"/>
        <v>3008.0861250000003</v>
      </c>
      <c r="W148" s="101">
        <f t="shared" si="32"/>
        <v>3040.3947494062504</v>
      </c>
      <c r="X148" s="101">
        <f t="shared" si="33"/>
        <v>3072.7794988125002</v>
      </c>
      <c r="Y148" s="101">
        <f t="shared" si="34"/>
        <v>3105.2403732187504</v>
      </c>
      <c r="Z148" s="101">
        <f t="shared" si="35"/>
        <v>3138.2533659245864</v>
      </c>
      <c r="AA148" s="101">
        <f t="shared" si="36"/>
        <v>3171.3424836304225</v>
      </c>
      <c r="AB148" s="101">
        <f t="shared" si="37"/>
        <v>3204.5077263362582</v>
      </c>
      <c r="AC148" s="101">
        <f t="shared" si="38"/>
        <v>3238.2404073521961</v>
      </c>
      <c r="AD148" s="101">
        <f t="shared" si="39"/>
        <v>3272.0492133681341</v>
      </c>
      <c r="AE148" s="101">
        <f t="shared" si="40"/>
        <v>3305.9341443840717</v>
      </c>
    </row>
    <row r="149" spans="18:31" s="35" customFormat="1" ht="15" hidden="1" x14ac:dyDescent="0.2">
      <c r="R149" s="46">
        <v>37257</v>
      </c>
      <c r="S149" s="41">
        <f t="shared" si="28"/>
        <v>2559</v>
      </c>
      <c r="T149" s="101">
        <f t="shared" si="29"/>
        <v>2588.0527499999998</v>
      </c>
      <c r="U149" s="101">
        <f t="shared" si="30"/>
        <v>2617.1816250000002</v>
      </c>
      <c r="V149" s="101">
        <f t="shared" si="31"/>
        <v>2646.3866250000001</v>
      </c>
      <c r="W149" s="101">
        <f t="shared" si="32"/>
        <v>2676.0729280312503</v>
      </c>
      <c r="X149" s="101">
        <f t="shared" si="33"/>
        <v>2705.8353560625001</v>
      </c>
      <c r="Y149" s="101">
        <f t="shared" si="34"/>
        <v>2735.6739090937504</v>
      </c>
      <c r="Z149" s="101">
        <f t="shared" si="35"/>
        <v>2766.00754493468</v>
      </c>
      <c r="AA149" s="101">
        <f t="shared" si="36"/>
        <v>2796.4173057756097</v>
      </c>
      <c r="AB149" s="101">
        <f t="shared" si="37"/>
        <v>2826.9031916165395</v>
      </c>
      <c r="AC149" s="101">
        <f t="shared" si="38"/>
        <v>2857.8982397557593</v>
      </c>
      <c r="AD149" s="101">
        <f t="shared" si="39"/>
        <v>2888.9694128949795</v>
      </c>
      <c r="AE149" s="101">
        <f t="shared" si="40"/>
        <v>2920.1167110341994</v>
      </c>
    </row>
    <row r="150" spans="18:31" s="35" customFormat="1" ht="15" hidden="1" x14ac:dyDescent="0.2">
      <c r="R150" s="46">
        <v>37622</v>
      </c>
      <c r="S150" s="41">
        <f t="shared" si="28"/>
        <v>2233</v>
      </c>
      <c r="T150" s="101">
        <f t="shared" si="29"/>
        <v>2259.6892499999999</v>
      </c>
      <c r="U150" s="101">
        <f t="shared" si="30"/>
        <v>2286.4546249999999</v>
      </c>
      <c r="V150" s="101">
        <f t="shared" si="31"/>
        <v>2313.2961250000003</v>
      </c>
      <c r="W150" s="101">
        <f t="shared" si="32"/>
        <v>2340.5675219062505</v>
      </c>
      <c r="X150" s="101">
        <f t="shared" si="33"/>
        <v>2367.9150438125002</v>
      </c>
      <c r="Y150" s="101">
        <f t="shared" si="34"/>
        <v>2395.3386907187505</v>
      </c>
      <c r="Z150" s="101">
        <f t="shared" si="35"/>
        <v>2423.2048962264616</v>
      </c>
      <c r="AA150" s="101">
        <f t="shared" si="36"/>
        <v>2451.1472267341724</v>
      </c>
      <c r="AB150" s="101">
        <f t="shared" si="37"/>
        <v>2479.1656822418836</v>
      </c>
      <c r="AC150" s="101">
        <f t="shared" si="38"/>
        <v>2507.639633438137</v>
      </c>
      <c r="AD150" s="101">
        <f t="shared" si="39"/>
        <v>2536.189709634391</v>
      </c>
      <c r="AE150" s="101">
        <f t="shared" si="40"/>
        <v>2564.8159108306445</v>
      </c>
    </row>
    <row r="151" spans="18:31" s="35" customFormat="1" ht="15" hidden="1" x14ac:dyDescent="0.2">
      <c r="R151" s="46">
        <v>37987</v>
      </c>
      <c r="S151" s="41">
        <f t="shared" si="28"/>
        <v>1941</v>
      </c>
      <c r="T151" s="101">
        <f t="shared" si="29"/>
        <v>1965.5722499999999</v>
      </c>
      <c r="U151" s="101">
        <f t="shared" si="30"/>
        <v>1990.2206249999999</v>
      </c>
      <c r="V151" s="101">
        <f t="shared" si="31"/>
        <v>2014.9451250000002</v>
      </c>
      <c r="W151" s="101">
        <f t="shared" si="32"/>
        <v>2040.0534771562502</v>
      </c>
      <c r="X151" s="101">
        <f t="shared" si="33"/>
        <v>2065.2379543125003</v>
      </c>
      <c r="Y151" s="101">
        <f t="shared" si="34"/>
        <v>2090.4985564687504</v>
      </c>
      <c r="Z151" s="101">
        <f t="shared" si="35"/>
        <v>2116.1546710031489</v>
      </c>
      <c r="AA151" s="101">
        <f t="shared" si="36"/>
        <v>2141.8869105375475</v>
      </c>
      <c r="AB151" s="101">
        <f t="shared" si="37"/>
        <v>2167.6952750719461</v>
      </c>
      <c r="AC151" s="101">
        <f t="shared" si="38"/>
        <v>2193.9110658162176</v>
      </c>
      <c r="AD151" s="101">
        <f t="shared" si="39"/>
        <v>2220.2029815604892</v>
      </c>
      <c r="AE151" s="101">
        <f t="shared" si="40"/>
        <v>2246.5710223047608</v>
      </c>
    </row>
    <row r="152" spans="18:31" s="35" customFormat="1" ht="15" hidden="1" x14ac:dyDescent="0.2">
      <c r="R152" s="46">
        <v>38353</v>
      </c>
      <c r="S152" s="41">
        <f t="shared" si="28"/>
        <v>1670</v>
      </c>
      <c r="T152" s="101">
        <f t="shared" si="29"/>
        <v>1692.6075000000001</v>
      </c>
      <c r="U152" s="101">
        <f t="shared" si="30"/>
        <v>1715.291125</v>
      </c>
      <c r="V152" s="101">
        <f t="shared" si="31"/>
        <v>1738.0508750000001</v>
      </c>
      <c r="W152" s="101">
        <f t="shared" si="32"/>
        <v>1761.1517438437502</v>
      </c>
      <c r="X152" s="101">
        <f t="shared" si="33"/>
        <v>1784.3287376875003</v>
      </c>
      <c r="Y152" s="101">
        <f t="shared" si="34"/>
        <v>1807.5818565312502</v>
      </c>
      <c r="Z152" s="101">
        <f t="shared" si="35"/>
        <v>1831.1868249911017</v>
      </c>
      <c r="AA152" s="101">
        <f t="shared" si="36"/>
        <v>1854.8679184509533</v>
      </c>
      <c r="AB152" s="101">
        <f t="shared" si="37"/>
        <v>1878.6251369108049</v>
      </c>
      <c r="AC152" s="101">
        <f t="shared" si="38"/>
        <v>1902.7451691534084</v>
      </c>
      <c r="AD152" s="101">
        <f t="shared" si="39"/>
        <v>1926.9413263960116</v>
      </c>
      <c r="AE152" s="101">
        <f t="shared" si="40"/>
        <v>1951.2136086386151</v>
      </c>
    </row>
    <row r="153" spans="18:31" s="35" customFormat="1" ht="15" hidden="1" x14ac:dyDescent="0.2">
      <c r="R153" s="46">
        <v>38718</v>
      </c>
      <c r="S153" s="41">
        <f t="shared" si="28"/>
        <v>1420</v>
      </c>
      <c r="T153" s="101">
        <f t="shared" si="29"/>
        <v>1440.7950000000001</v>
      </c>
      <c r="U153" s="101">
        <f t="shared" si="30"/>
        <v>1461.666125</v>
      </c>
      <c r="V153" s="101">
        <f t="shared" si="31"/>
        <v>1482.6133750000001</v>
      </c>
      <c r="W153" s="101">
        <f t="shared" si="32"/>
        <v>1503.8623219687502</v>
      </c>
      <c r="X153" s="101">
        <f t="shared" si="33"/>
        <v>1525.1873939375002</v>
      </c>
      <c r="Y153" s="101">
        <f t="shared" si="34"/>
        <v>1546.5885909062504</v>
      </c>
      <c r="Z153" s="101">
        <f t="shared" si="35"/>
        <v>1568.3013581903208</v>
      </c>
      <c r="AA153" s="101">
        <f t="shared" si="36"/>
        <v>1590.090250474391</v>
      </c>
      <c r="AB153" s="101">
        <f t="shared" si="37"/>
        <v>1611.9552677584616</v>
      </c>
      <c r="AC153" s="101">
        <f t="shared" si="38"/>
        <v>1634.1419434497104</v>
      </c>
      <c r="AD153" s="101">
        <f t="shared" si="39"/>
        <v>1656.4047441409593</v>
      </c>
      <c r="AE153" s="101">
        <f t="shared" si="40"/>
        <v>1678.7436698322083</v>
      </c>
    </row>
    <row r="154" spans="18:31" s="35" customFormat="1" ht="15" hidden="1" x14ac:dyDescent="0.2">
      <c r="R154" s="46">
        <v>39083</v>
      </c>
      <c r="S154" s="41">
        <f t="shared" si="28"/>
        <v>1189</v>
      </c>
      <c r="T154" s="101">
        <f t="shared" si="29"/>
        <v>1208.1202499999999</v>
      </c>
      <c r="U154" s="101">
        <f t="shared" si="30"/>
        <v>1227.3166249999999</v>
      </c>
      <c r="V154" s="101">
        <f t="shared" si="31"/>
        <v>1246.5891250000002</v>
      </c>
      <c r="W154" s="101">
        <f t="shared" si="32"/>
        <v>1266.1268961562503</v>
      </c>
      <c r="X154" s="101">
        <f t="shared" si="33"/>
        <v>1285.7407923125002</v>
      </c>
      <c r="Y154" s="101">
        <f t="shared" si="34"/>
        <v>1305.4308134687503</v>
      </c>
      <c r="Z154" s="101">
        <f t="shared" si="35"/>
        <v>1325.3951868663987</v>
      </c>
      <c r="AA154" s="101">
        <f t="shared" si="36"/>
        <v>1345.4356852640472</v>
      </c>
      <c r="AB154" s="101">
        <f t="shared" si="37"/>
        <v>1365.5523086616959</v>
      </c>
      <c r="AC154" s="101">
        <f t="shared" si="38"/>
        <v>1385.9525628994932</v>
      </c>
      <c r="AD154" s="101">
        <f t="shared" si="39"/>
        <v>1406.4289421372905</v>
      </c>
      <c r="AE154" s="101">
        <f t="shared" si="40"/>
        <v>1426.9814463750879</v>
      </c>
    </row>
    <row r="155" spans="18:31" s="35" customFormat="1" ht="15" hidden="1" x14ac:dyDescent="0.2">
      <c r="R155" s="46">
        <v>39448</v>
      </c>
      <c r="S155" s="41">
        <f t="shared" si="28"/>
        <v>976</v>
      </c>
      <c r="T155" s="101">
        <f t="shared" si="29"/>
        <v>993.57600000000002</v>
      </c>
      <c r="U155" s="101">
        <f t="shared" si="30"/>
        <v>1011.2281250000001</v>
      </c>
      <c r="V155" s="101">
        <f t="shared" si="31"/>
        <v>1028.9563750000002</v>
      </c>
      <c r="W155" s="101">
        <f t="shared" si="32"/>
        <v>1046.9163087187503</v>
      </c>
      <c r="X155" s="101">
        <f t="shared" si="33"/>
        <v>1064.9523674375002</v>
      </c>
      <c r="Y155" s="101">
        <f t="shared" si="34"/>
        <v>1083.0645511562504</v>
      </c>
      <c r="Z155" s="101">
        <f t="shared" si="35"/>
        <v>1101.4167691521332</v>
      </c>
      <c r="AA155" s="101">
        <f t="shared" si="36"/>
        <v>1119.8451121480161</v>
      </c>
      <c r="AB155" s="101">
        <f t="shared" si="37"/>
        <v>1138.3495801438989</v>
      </c>
      <c r="AC155" s="101">
        <f t="shared" si="38"/>
        <v>1157.1026145999422</v>
      </c>
      <c r="AD155" s="101">
        <f t="shared" si="39"/>
        <v>1175.9317740559854</v>
      </c>
      <c r="AE155" s="101">
        <f t="shared" si="40"/>
        <v>1194.837058512029</v>
      </c>
    </row>
    <row r="156" spans="18:31" s="35" customFormat="1" ht="15" hidden="1" x14ac:dyDescent="0.2">
      <c r="R156" s="46">
        <v>39814</v>
      </c>
      <c r="S156" s="41">
        <f t="shared" si="28"/>
        <v>780</v>
      </c>
      <c r="T156" s="101">
        <f t="shared" si="29"/>
        <v>796.15499999999997</v>
      </c>
      <c r="U156" s="101">
        <f t="shared" si="30"/>
        <v>812.38612499999999</v>
      </c>
      <c r="V156" s="101">
        <f t="shared" si="31"/>
        <v>828.69337500000006</v>
      </c>
      <c r="W156" s="101">
        <f t="shared" si="32"/>
        <v>845.20140196875002</v>
      </c>
      <c r="X156" s="101">
        <f t="shared" si="33"/>
        <v>861.78555393750014</v>
      </c>
      <c r="Y156" s="101">
        <f t="shared" si="34"/>
        <v>878.44583090625008</v>
      </c>
      <c r="Z156" s="101">
        <f t="shared" si="35"/>
        <v>895.31456318032042</v>
      </c>
      <c r="AA156" s="101">
        <f t="shared" si="36"/>
        <v>912.25942045439081</v>
      </c>
      <c r="AB156" s="101">
        <f t="shared" si="37"/>
        <v>929.28040272846101</v>
      </c>
      <c r="AC156" s="101">
        <f t="shared" si="38"/>
        <v>946.51768564824238</v>
      </c>
      <c r="AD156" s="101">
        <f t="shared" si="39"/>
        <v>963.83109356802379</v>
      </c>
      <c r="AE156" s="101">
        <f t="shared" si="40"/>
        <v>981.22062648780502</v>
      </c>
    </row>
    <row r="157" spans="18:31" s="35" customFormat="1" ht="15" hidden="1" x14ac:dyDescent="0.2">
      <c r="R157" s="46">
        <v>40179</v>
      </c>
      <c r="S157" s="41">
        <f t="shared" si="28"/>
        <v>598</v>
      </c>
      <c r="T157" s="101">
        <f t="shared" si="29"/>
        <v>612.83550000000002</v>
      </c>
      <c r="U157" s="101">
        <f t="shared" si="30"/>
        <v>627.7471250000001</v>
      </c>
      <c r="V157" s="101">
        <f t="shared" si="31"/>
        <v>642.73487499999999</v>
      </c>
      <c r="W157" s="101">
        <f t="shared" si="32"/>
        <v>657.89470284375</v>
      </c>
      <c r="X157" s="101">
        <f t="shared" si="33"/>
        <v>673.13065568750005</v>
      </c>
      <c r="Y157" s="101">
        <f t="shared" si="34"/>
        <v>688.44273353125004</v>
      </c>
      <c r="Z157" s="101">
        <f t="shared" si="35"/>
        <v>703.93394334935158</v>
      </c>
      <c r="AA157" s="101">
        <f t="shared" si="36"/>
        <v>719.50127816745317</v>
      </c>
      <c r="AB157" s="101">
        <f t="shared" si="37"/>
        <v>735.1447379855548</v>
      </c>
      <c r="AC157" s="101">
        <f t="shared" si="38"/>
        <v>750.97453733595012</v>
      </c>
      <c r="AD157" s="101">
        <f t="shared" si="39"/>
        <v>766.88046168634537</v>
      </c>
      <c r="AE157" s="101">
        <f t="shared" si="40"/>
        <v>782.86251103674067</v>
      </c>
    </row>
    <row r="158" spans="18:31" s="35" customFormat="1" ht="15" hidden="1" x14ac:dyDescent="0.2">
      <c r="R158" s="46">
        <v>40544</v>
      </c>
      <c r="S158" s="41">
        <f t="shared" si="28"/>
        <v>430</v>
      </c>
      <c r="T158" s="101">
        <f t="shared" si="29"/>
        <v>443.61750000000001</v>
      </c>
      <c r="U158" s="101">
        <f t="shared" si="30"/>
        <v>457.311125</v>
      </c>
      <c r="V158" s="101">
        <f t="shared" si="31"/>
        <v>471.08087499999999</v>
      </c>
      <c r="W158" s="101">
        <f t="shared" si="32"/>
        <v>484.99621134375002</v>
      </c>
      <c r="X158" s="101">
        <f t="shared" si="33"/>
        <v>498.98767268749998</v>
      </c>
      <c r="Y158" s="101">
        <f t="shared" si="34"/>
        <v>513.05525903124999</v>
      </c>
      <c r="Z158" s="101">
        <f t="shared" si="35"/>
        <v>527.27490965922652</v>
      </c>
      <c r="AA158" s="101">
        <f t="shared" si="36"/>
        <v>541.5706852872031</v>
      </c>
      <c r="AB158" s="101">
        <f t="shared" si="37"/>
        <v>555.94258591517973</v>
      </c>
      <c r="AC158" s="101">
        <f t="shared" si="38"/>
        <v>570.47316966306482</v>
      </c>
      <c r="AD158" s="101">
        <f t="shared" si="39"/>
        <v>585.07987841094985</v>
      </c>
      <c r="AE158" s="101">
        <f t="shared" si="40"/>
        <v>599.76271215883492</v>
      </c>
    </row>
    <row r="159" spans="18:31" s="35" customFormat="1" ht="15" hidden="1" x14ac:dyDescent="0.2">
      <c r="R159" s="46">
        <v>40909</v>
      </c>
      <c r="S159" s="41">
        <f t="shared" si="28"/>
        <v>274</v>
      </c>
      <c r="T159" s="101">
        <f t="shared" si="29"/>
        <v>286.48649999999998</v>
      </c>
      <c r="U159" s="101">
        <f t="shared" si="30"/>
        <v>299.049125</v>
      </c>
      <c r="V159" s="101">
        <f t="shared" si="31"/>
        <v>311.68787499999996</v>
      </c>
      <c r="W159" s="101">
        <f t="shared" si="32"/>
        <v>324.44761209374997</v>
      </c>
      <c r="X159" s="101">
        <f t="shared" si="33"/>
        <v>337.28347418749996</v>
      </c>
      <c r="Y159" s="101">
        <f t="shared" si="34"/>
        <v>350.19546128124995</v>
      </c>
      <c r="Z159" s="101">
        <f t="shared" si="35"/>
        <v>363.23437837553899</v>
      </c>
      <c r="AA159" s="101">
        <f t="shared" si="36"/>
        <v>376.34942046982809</v>
      </c>
      <c r="AB159" s="101">
        <f t="shared" si="37"/>
        <v>389.54058756411712</v>
      </c>
      <c r="AC159" s="101">
        <f t="shared" si="38"/>
        <v>402.86475682395695</v>
      </c>
      <c r="AD159" s="101">
        <f t="shared" si="39"/>
        <v>416.26505108379678</v>
      </c>
      <c r="AE159" s="101">
        <f t="shared" si="40"/>
        <v>429.74147034363665</v>
      </c>
    </row>
    <row r="160" spans="18:31" s="35" customFormat="1" ht="15" hidden="1" x14ac:dyDescent="0.2">
      <c r="R160" s="46">
        <v>41275</v>
      </c>
      <c r="S160" s="41">
        <f t="shared" si="28"/>
        <v>131</v>
      </c>
      <c r="T160" s="101">
        <f t="shared" si="29"/>
        <v>142.44974999999999</v>
      </c>
      <c r="U160" s="101">
        <f t="shared" si="30"/>
        <v>153.97562499999998</v>
      </c>
      <c r="V160" s="101">
        <f t="shared" si="31"/>
        <v>165.57762500000001</v>
      </c>
      <c r="W160" s="101">
        <f t="shared" si="32"/>
        <v>177.27806278125001</v>
      </c>
      <c r="X160" s="101">
        <f t="shared" si="33"/>
        <v>189.05462556250001</v>
      </c>
      <c r="Y160" s="101">
        <f t="shared" si="34"/>
        <v>200.90731334375002</v>
      </c>
      <c r="Z160" s="101">
        <f t="shared" si="35"/>
        <v>212.86389136549221</v>
      </c>
      <c r="AA160" s="101">
        <f t="shared" si="36"/>
        <v>224.89659438723439</v>
      </c>
      <c r="AB160" s="101">
        <f t="shared" si="37"/>
        <v>237.00542240897659</v>
      </c>
      <c r="AC160" s="101">
        <f t="shared" si="38"/>
        <v>249.22371172144167</v>
      </c>
      <c r="AD160" s="101">
        <f t="shared" si="39"/>
        <v>261.51812603390675</v>
      </c>
      <c r="AE160" s="101">
        <f t="shared" si="40"/>
        <v>273.88866534637179</v>
      </c>
    </row>
    <row r="161" spans="18:31" s="35" customFormat="1" ht="15" hidden="1" x14ac:dyDescent="0.2">
      <c r="R161" s="46">
        <v>41640</v>
      </c>
      <c r="S161" s="41">
        <f t="shared" si="28"/>
        <v>0</v>
      </c>
      <c r="T161" s="101">
        <f t="shared" si="29"/>
        <v>10.5</v>
      </c>
      <c r="U161" s="101">
        <f t="shared" si="30"/>
        <v>21.076125000000001</v>
      </c>
      <c r="V161" s="101">
        <f t="shared" si="31"/>
        <v>31.728375</v>
      </c>
      <c r="W161" s="101">
        <f t="shared" si="32"/>
        <v>42.458405718750001</v>
      </c>
      <c r="X161" s="101">
        <f t="shared" si="33"/>
        <v>53.264561437499999</v>
      </c>
      <c r="Y161" s="101">
        <f t="shared" si="34"/>
        <v>64.146842156250003</v>
      </c>
      <c r="Z161" s="101">
        <f t="shared" si="35"/>
        <v>75.111906761882821</v>
      </c>
      <c r="AA161" s="101">
        <f t="shared" si="36"/>
        <v>86.15309636751563</v>
      </c>
      <c r="AB161" s="101">
        <f t="shared" si="37"/>
        <v>97.270410973148444</v>
      </c>
      <c r="AC161" s="101">
        <f t="shared" si="38"/>
        <v>108.47562145270376</v>
      </c>
      <c r="AD161" s="101">
        <f t="shared" si="39"/>
        <v>119.7569569322591</v>
      </c>
      <c r="AE161" s="101">
        <f t="shared" si="40"/>
        <v>131.11441741181443</v>
      </c>
    </row>
    <row r="162" spans="18:31" s="35" customFormat="1" ht="15" hidden="1" x14ac:dyDescent="0.2">
      <c r="R162" s="46"/>
      <c r="S162" s="41"/>
      <c r="T162" s="42"/>
      <c r="U162" s="42"/>
      <c r="V162" s="42"/>
      <c r="W162" s="42"/>
      <c r="X162" s="42"/>
      <c r="Y162" s="42"/>
      <c r="Z162" s="42"/>
      <c r="AA162" s="42"/>
      <c r="AB162" s="42"/>
      <c r="AC162" s="42"/>
      <c r="AD162" s="42"/>
      <c r="AE162" s="42"/>
    </row>
    <row r="163" spans="18:31" s="35" customFormat="1" ht="15" hidden="1" x14ac:dyDescent="0.2">
      <c r="R163" s="46"/>
      <c r="S163" s="41"/>
      <c r="T163" s="42"/>
      <c r="U163" s="42"/>
      <c r="V163" s="42"/>
      <c r="W163" s="42"/>
      <c r="X163" s="42"/>
      <c r="Y163" s="42"/>
      <c r="Z163" s="42"/>
      <c r="AA163" s="42"/>
      <c r="AB163" s="42"/>
      <c r="AC163" s="42"/>
      <c r="AD163" s="42"/>
      <c r="AE163" s="42"/>
    </row>
    <row r="164" spans="18:31" s="35" customFormat="1" ht="15" hidden="1" x14ac:dyDescent="0.2">
      <c r="R164" s="46"/>
      <c r="S164" s="41"/>
      <c r="T164" s="42"/>
      <c r="U164" s="42"/>
      <c r="V164" s="42"/>
      <c r="W164" s="42"/>
      <c r="X164" s="42"/>
      <c r="Y164" s="42"/>
      <c r="Z164" s="42"/>
      <c r="AA164" s="42"/>
      <c r="AB164" s="42"/>
      <c r="AC164" s="42"/>
      <c r="AD164" s="42"/>
      <c r="AE164" s="42"/>
    </row>
    <row r="165" spans="18:31" s="35" customFormat="1" ht="15" hidden="1" x14ac:dyDescent="0.2">
      <c r="R165" s="46"/>
      <c r="S165" s="41"/>
      <c r="T165" s="42"/>
      <c r="U165" s="42"/>
      <c r="V165" s="42"/>
      <c r="W165" s="42"/>
      <c r="X165" s="42"/>
      <c r="Y165" s="42"/>
      <c r="Z165" s="42"/>
      <c r="AA165" s="42"/>
      <c r="AB165" s="42"/>
      <c r="AC165" s="42"/>
      <c r="AD165" s="42"/>
      <c r="AE165" s="42"/>
    </row>
    <row r="166" spans="18:31" s="35" customFormat="1" ht="15" hidden="1" x14ac:dyDescent="0.2">
      <c r="R166" s="46"/>
      <c r="S166" s="41"/>
      <c r="T166" s="42"/>
      <c r="U166" s="42"/>
      <c r="V166" s="42"/>
      <c r="W166" s="42"/>
      <c r="X166" s="42"/>
      <c r="Y166" s="42"/>
      <c r="Z166" s="42"/>
      <c r="AA166" s="42"/>
      <c r="AB166" s="42"/>
      <c r="AC166" s="42"/>
      <c r="AD166" s="42"/>
      <c r="AE166" s="42"/>
    </row>
    <row r="167" spans="18:31" s="35" customFormat="1" ht="15" hidden="1" x14ac:dyDescent="0.2">
      <c r="R167" s="46"/>
      <c r="S167" s="41"/>
      <c r="T167" s="42"/>
      <c r="U167" s="42"/>
      <c r="V167" s="42"/>
      <c r="W167" s="42"/>
      <c r="X167" s="42"/>
      <c r="Y167" s="42"/>
      <c r="Z167" s="42"/>
      <c r="AA167" s="42"/>
      <c r="AB167" s="42"/>
      <c r="AC167" s="42"/>
      <c r="AD167" s="42"/>
      <c r="AE167" s="42"/>
    </row>
    <row r="168" spans="18:31" s="35" customFormat="1" hidden="1" x14ac:dyDescent="0.2"/>
    <row r="169" spans="18:31" s="35" customFormat="1" hidden="1" x14ac:dyDescent="0.2"/>
    <row r="170" spans="18:31" s="35" customFormat="1" hidden="1" x14ac:dyDescent="0.2"/>
    <row r="171" spans="18:31" s="35" customFormat="1" hidden="1" x14ac:dyDescent="0.2"/>
    <row r="172" spans="18:31" s="35" customFormat="1" hidden="1" x14ac:dyDescent="0.2"/>
    <row r="173" spans="18:31" s="35" customFormat="1" hidden="1" x14ac:dyDescent="0.2"/>
    <row r="174" spans="18:31" s="35" customFormat="1" hidden="1" x14ac:dyDescent="0.2"/>
    <row r="175" spans="18:31" s="35" customFormat="1" hidden="1" x14ac:dyDescent="0.2"/>
    <row r="176" spans="18:31" s="35" customFormat="1" hidden="1" x14ac:dyDescent="0.2"/>
    <row r="177" spans="18:31" s="35" customFormat="1" hidden="1" x14ac:dyDescent="0.2"/>
    <row r="178" spans="18:31" s="35" customFormat="1" ht="15" hidden="1" x14ac:dyDescent="0.2">
      <c r="R178" s="45" t="s">
        <v>0</v>
      </c>
      <c r="S178" s="45" t="s">
        <v>1</v>
      </c>
      <c r="T178" s="45" t="s">
        <v>2</v>
      </c>
      <c r="U178" s="45" t="s">
        <v>3</v>
      </c>
      <c r="V178" s="45" t="s">
        <v>4</v>
      </c>
      <c r="W178" s="45" t="s">
        <v>5</v>
      </c>
      <c r="X178" s="45" t="s">
        <v>6</v>
      </c>
      <c r="Y178" s="45" t="s">
        <v>7</v>
      </c>
      <c r="Z178" s="45" t="s">
        <v>8</v>
      </c>
      <c r="AA178" s="45" t="s">
        <v>9</v>
      </c>
      <c r="AB178" s="45" t="s">
        <v>10</v>
      </c>
      <c r="AC178" s="45" t="s">
        <v>11</v>
      </c>
      <c r="AD178" s="45" t="s">
        <v>12</v>
      </c>
      <c r="AE178" s="45" t="s">
        <v>13</v>
      </c>
    </row>
    <row r="179" spans="18:31" s="35" customFormat="1" ht="15" hidden="1" x14ac:dyDescent="0.2">
      <c r="R179" s="46">
        <v>29992</v>
      </c>
      <c r="S179" s="41">
        <f t="shared" ref="S179:S210" si="41">N66</f>
        <v>17811</v>
      </c>
      <c r="T179" s="101">
        <f>IF(AND($F$6="YES",HLOOKUP($C$11,$C$11:$N$12,2,0)&gt;=$T$106),$S179+$U$108*0.7*1+$S179*$J$6*1/1200,$S179+$U$108*0.7*1+$S179*$J$5*1/1200)</f>
        <v>17947.12975</v>
      </c>
      <c r="U179" s="101">
        <f>IF(AND($F$6="YES",HLOOKUP($D$11,$C$11:$N$12,2,0)&gt;=$T$106),$S179+$U$108*0.7*2+($S179)*$J$6*2/1200+$U$108*0.7*$J$6/1200,$S179+$U$108*0.7*2+($S179)*$J$5*2/1200+$U$108*0.7*$J$5/1200)</f>
        <v>18083.310249999999</v>
      </c>
      <c r="V179" s="101">
        <f>IF(AND($F$6="YES",HLOOKUP($E$11,$C$11:$N$12,2,0)=$T$106),$S179+$U$108*0.7*3+($S179)*$J$5*2/1200+($S179)*$J$6*1/1200+$U$108*0.7*2*$J$6/1200+$U$108*0.7*$J$5/1200,IF(AND($F$6="YES",HLOOKUP($E$11,$C$11:$N$12,2,0)&gt;$T$106),$S179+$U$108*0.7*3+($S179)*$J$6*3/1200+$U$108*0.7*2*$J$6/1200+$U$108*0.7*1*$J$5/1200,$S179+$U$108*0.7*3+($S179)*$J$5*3/1200+$U$108*0.7*2*$J$5/1200+$U$108*0.7*1*$J$5/1200))</f>
        <v>18219.541499999999</v>
      </c>
      <c r="W179" s="101">
        <f>IF(AND($F$6="YES",HLOOKUP($F$11,$C$11:$N$12,2,0)&gt;=$T$106),$V179+$U$108*0.7*1+$V179*$J$6*1/1200,$V179+$U$108*0.7*1+$V179*$J$5*1/1200)</f>
        <v>18358.633175874998</v>
      </c>
      <c r="X179" s="101">
        <f>IF(AND($F$6="YES",HLOOKUP($G$11,$C$11:$N$12,2,0)=$T$106),$V179+$U$108*0.7*2+($V179)*$J$6*2/1200+$U$108*0.7*$J$6/1200,IF(AND($F$6="YES",HLOOKUP($G$11,$C$11:$N$12,2,0)&gt;$T$106),$V179+$U$108*0.7*2+($V179)*$J$6*2/1200+$U$108*0.7*$J$6/1200,$V179+$U$108*0.7*2+($V179)*$J$5*2/1200+$U$108*0.7*$J$5/1200))</f>
        <v>18497.775601749996</v>
      </c>
      <c r="Y179" s="101">
        <f>IF(AND($F$6="YES",HLOOKUP($H$11,$C$11:$N$12,2,0)=$T$106),$V179+$U$108*0.7*3+($V179)*$J$5*2/1200+($V179)*$J$6*1/1200+$U$108*0.7*2*$J$6/1200+$U$108*0.7*$J$5/1200,IF(AND($F$6="YES",HLOOKUP($H$11,$C$11:$N$12,2,0)&gt;$T$106),$V179+$U$108*0.7*3+($V179)*$J$6*3/1200+$U$108*0.7*2*$J$6/1200+$U$108*0.7*1*$J$6/1200,$V179+$U$108*0.7*3+($V179)*$J$5*3/1200+$U$108*0.7*2*$J$5/1200+$U$108*0.7*1*$J$5/1200))</f>
        <v>18636.968777624999</v>
      </c>
      <c r="Z179" s="101">
        <f>IF(AND($F$6="YES",HLOOKUP($I$11,$C$11:$N$12,2,0)&gt;=$T$106),$Y179+$U$108*0.7*1+$Y179*$J$6*1/1200,$Y179+$U$108*0.7*1+$Y179*$J$5*1/1200)</f>
        <v>18779.08680126278</v>
      </c>
      <c r="AA179" s="101">
        <f>IF(AND($F$6="YES",HLOOKUP($J$11,$C$11:$N$12,2,0)=$T$106),$Y179+$U$108*0.7*2+($Y179)*$J$6*2/1200+$U$108*0.7*$J$6/1200,IF(AND($F$6="YES",HLOOKUP($J$11,$C$11:$N$12,2,0)&gt;$T$106),$Y179+$U$108*0.7*2+($Y179)*$J$6*2/1200+$U$108*0.7*$J$6/1200,$Y179+$U$108*0.7*2+($Y179)*$J$5*2/1200+$U$108*0.7*$J$5/1200))</f>
        <v>18921.255574900559</v>
      </c>
      <c r="AB179" s="101">
        <f>IF(AND($F$6="YES",HLOOKUP($K$11,$C$11:$N$12,2,0)=$T$106),$Y179+$U$108*0.7*3+($Y179)*$J$5*2/1200+($Y179)*$J$6*1/1200+$U$108*0.7*2*$J$6/1200+$U$108*0.7*$J$5/1200,IF(AND($F$6="YES",HLOOKUP($K$11,$C$11:$N$12,2,0)&gt;$T$106),$Y179+$U$108*0.7*3+($Y179)*$J$6*3/1200+$U$108*0.7*2*$J$6/1200+$U$108*0.7*1*$J$6/1200,$Y179+$U$108*0.7*3+($Y179)*$J$5*3/1200+$U$108*0.7*2*$J$5/1200+$U$108*0.7*1*$J$5/1200))</f>
        <v>19063.475098538343</v>
      </c>
      <c r="AC179" s="101">
        <f>IF(AND($F$6="YES",HLOOKUP($L$11,$C$11:$N$12,2,0)&gt;=$T$106),$AB179+$U$108*0.7*1+$AB179*$J$6*1/1200,$AB179+$U$108*0.7*1+$AB179*$J$5*1/1200)</f>
        <v>19208.685293002745</v>
      </c>
      <c r="AD179" s="101">
        <f>IF(AND($F$6="YES",HLOOKUP($M$11,$C$11:$N$12,2,0)=$T$106),$AB179+$U$108*0.7*2+($AB179)*$J$6*2/1200+$U$108*0.7*$J$6/1200,IF(AND($F$6="YES",HLOOKUP($M$11,$C$11:$N$12,2,0)&gt;$T$106),$AB179+$U$108*0.7*2+($AB179)*$J$6*2/1200+$U$108*0.7*$J$6/1200,$AB179+$U$108*0.7*2+($AB179)*$J$5*2/1200+$U$108*0.7*$J$5/1200))</f>
        <v>19353.946237467149</v>
      </c>
      <c r="AE179" s="101">
        <f>IF(AND($F$6="YES",HLOOKUP($N$11,$C$11:$N$12,2,0)=$T$106),$AB179+$U$108*0.7*3+($AB179)*$J$5*2/1200+($AB179)*$J$6*1/1200+$U$108*0.7*2*$J$6/1200+$U$108*0.7*$J$5/1200,IF(AND($F$6="YES",HLOOKUP($N$11,$C$11:$N$12,2,0)&gt;$T$106),$AB179+$U$108*0.7*3+($AB179)*$J$6*3/1200+$U$108*0.7*2*$J$6/1200+$U$108*0.7*1*$J$6/1200,$AB179+$U$108*0.7*3+($AB179)*$J$5*3/1200+$U$108*0.7*2*$J$5/1200+$U$108*0.7*1*$J$5/1200))</f>
        <v>19499.257931931552</v>
      </c>
    </row>
    <row r="180" spans="18:31" s="35" customFormat="1" ht="15" hidden="1" x14ac:dyDescent="0.2">
      <c r="R180" s="46">
        <v>30326</v>
      </c>
      <c r="S180" s="41">
        <f t="shared" si="41"/>
        <v>15881</v>
      </c>
      <c r="T180" s="101">
        <f t="shared" ref="T180:T211" si="42">IF(AND($F$6="YES",HLOOKUP($C$11,$C$11:$N$12,2,0)&gt;=$T$106),$S180+$U$108*0.7*1+$S180*$J$6*1/1200,$S180+$U$108*0.7*1+$S180*$J$5*1/1200)</f>
        <v>16003.13725</v>
      </c>
      <c r="U180" s="101">
        <f t="shared" ref="U180:U211" si="43">IF(AND($F$6="YES",HLOOKUP($D$11,$C$11:$N$12,2,0)&gt;=$T$106),$S180+$U$108*0.7*2+($S180)*$J$6*2/1200+$U$108*0.7*$J$6/1200,$S180+$U$108*0.7*2+($S180)*$J$5*2/1200+$U$108*0.7*$J$5/1200)</f>
        <v>16125.32525</v>
      </c>
      <c r="V180" s="101">
        <f t="shared" ref="V180:V211" si="44">IF(AND($F$6="YES",HLOOKUP($E$11,$C$11:$N$12,2,0)=$T$106),$S180+$U$108*0.7*3+($S180)*$J$5*2/1200+($S180)*$J$6*1/1200+$U$108*0.7*2*$J$6/1200+$U$108*0.7*$J$5/1200,IF(AND($F$6="YES",HLOOKUP($E$11,$C$11:$N$12,2,0)&gt;$T$106),$S180+$U$108*0.7*3+($S180)*$J$6*3/1200+$U$108*0.7*2*$J$6/1200+$U$108*0.7*1*$J$5/1200,$S180+$U$108*0.7*3+($S180)*$J$5*3/1200+$U$108*0.7*2*$J$5/1200+$U$108*0.7*1*$J$5/1200))</f>
        <v>16247.564</v>
      </c>
      <c r="W180" s="101">
        <f t="shared" ref="W180:W211" si="45">IF(AND($F$6="YES",HLOOKUP($F$11,$C$11:$N$12,2,0)&gt;=$T$106),$V180+$U$108*0.7*1+$V180*$J$6*1/1200,$V180+$U$108*0.7*1+$V180*$J$5*1/1200)</f>
        <v>16372.358839</v>
      </c>
      <c r="X180" s="101">
        <f t="shared" ref="X180:X211" si="46">IF(AND($F$6="YES",HLOOKUP($G$11,$C$11:$N$12,2,0)=$T$106),$V180+$U$108*0.7*2+($V180)*$J$6*2/1200+$U$108*0.7*$J$6/1200,IF(AND($F$6="YES",HLOOKUP($G$11,$C$11:$N$12,2,0)&gt;$T$106),$V180+$U$108*0.7*2+($V180)*$J$6*2/1200+$U$108*0.7*$J$6/1200,$V180+$U$108*0.7*2+($V180)*$J$5*2/1200+$U$108*0.7*$J$5/1200))</f>
        <v>16497.204427999997</v>
      </c>
      <c r="Y180" s="101">
        <f t="shared" ref="Y180:Y211" si="47">IF(AND($F$6="YES",HLOOKUP($H$11,$C$11:$N$12,2,0)=$T$106),$V180+$U$108*0.7*3+($V180)*$J$5*2/1200+($V180)*$J$6*1/1200+$U$108*0.7*2*$J$6/1200+$U$108*0.7*$J$5/1200,IF(AND($F$6="YES",HLOOKUP($H$11,$C$11:$N$12,2,0)&gt;$T$106),$V180+$U$108*0.7*3+($V180)*$J$6*3/1200+$U$108*0.7*2*$J$6/1200+$U$108*0.7*1*$J$6/1200,$V180+$U$108*0.7*3+($V180)*$J$5*3/1200+$U$108*0.7*2*$J$5/1200+$U$108*0.7*1*$J$5/1200))</f>
        <v>16622.100767</v>
      </c>
      <c r="Z180" s="101">
        <f t="shared" ref="Z180:Z211" si="48">IF(AND($F$6="YES",HLOOKUP($I$11,$C$11:$N$12,2,0)&gt;=$T$106),$Y180+$U$108*0.7*1+$Y180*$J$6*1/1200,$Y180+$U$108*0.7*1+$Y180*$J$5*1/1200)</f>
        <v>16749.610997560751</v>
      </c>
      <c r="AA180" s="101">
        <f t="shared" ref="AA180:AA211" si="49">IF(AND($F$6="YES",HLOOKUP($J$11,$C$11:$N$12,2,0)=$T$106),$Y180+$U$108*0.7*2+($Y180)*$J$6*2/1200+$U$108*0.7*$J$6/1200,IF(AND($F$6="YES",HLOOKUP($J$11,$C$11:$N$12,2,0)&gt;$T$106),$Y180+$U$108*0.7*2+($Y180)*$J$6*2/1200+$U$108*0.7*$J$6/1200,$Y180+$U$108*0.7*2+($Y180)*$J$5*2/1200+$U$108*0.7*$J$5/1200))</f>
        <v>16877.1719781215</v>
      </c>
      <c r="AB180" s="101">
        <f t="shared" ref="AB180:AB211" si="50">IF(AND($F$6="YES",HLOOKUP($K$11,$C$11:$N$12,2,0)=$T$106),$Y180+$U$108*0.7*3+($Y180)*$J$5*2/1200+($Y180)*$J$6*1/1200+$U$108*0.7*2*$J$6/1200+$U$108*0.7*$J$5/1200,IF(AND($F$6="YES",HLOOKUP($K$11,$C$11:$N$12,2,0)&gt;$T$106),$Y180+$U$108*0.7*3+($Y180)*$J$6*3/1200+$U$108*0.7*2*$J$6/1200+$U$108*0.7*1*$J$6/1200,$Y180+$U$108*0.7*3+($Y180)*$J$5*3/1200+$U$108*0.7*2*$J$5/1200+$U$108*0.7*1*$J$5/1200))</f>
        <v>17004.783708682247</v>
      </c>
      <c r="AC180" s="101">
        <f t="shared" ref="AC180:AC211" si="51">IF(AND($F$6="YES",HLOOKUP($L$11,$C$11:$N$12,2,0)&gt;=$T$106),$AB180+$U$108*0.7*1+$AB180*$J$6*1/1200,$AB180+$U$108*0.7*1+$AB180*$J$5*1/1200)</f>
        <v>17135.068390570195</v>
      </c>
      <c r="AD180" s="101">
        <f t="shared" ref="AD180:AD211" si="52">IF(AND($F$6="YES",HLOOKUP($M$11,$C$11:$N$12,2,0)=$T$106),$AB180+$U$108*0.7*2+($AB180)*$J$6*2/1200+$U$108*0.7*$J$6/1200,IF(AND($F$6="YES",HLOOKUP($M$11,$C$11:$N$12,2,0)&gt;$T$106),$AB180+$U$108*0.7*2+($AB180)*$J$6*2/1200+$U$108*0.7*$J$6/1200,$AB180+$U$108*0.7*2+($AB180)*$J$5*2/1200+$U$108*0.7*$J$5/1200))</f>
        <v>17265.403822458138</v>
      </c>
      <c r="AE180" s="101">
        <f t="shared" ref="AE180:AE211" si="53">IF(AND($F$6="YES",HLOOKUP($N$11,$C$11:$N$12,2,0)=$T$106),$AB180+$U$108*0.7*3+($AB180)*$J$5*2/1200+($AB180)*$J$6*1/1200+$U$108*0.7*2*$J$6/1200+$U$108*0.7*$J$5/1200,IF(AND($F$6="YES",HLOOKUP($N$11,$C$11:$N$12,2,0)&gt;$T$106),$AB180+$U$108*0.7*3+($AB180)*$J$6*3/1200+$U$108*0.7*2*$J$6/1200+$U$108*0.7*1*$J$6/1200,$AB180+$U$108*0.7*3+($AB180)*$J$5*3/1200+$U$108*0.7*2*$J$5/1200+$U$108*0.7*1*$J$5/1200))</f>
        <v>17395.790004346087</v>
      </c>
    </row>
    <row r="181" spans="18:31" s="35" customFormat="1" ht="15" hidden="1" x14ac:dyDescent="0.2">
      <c r="R181" s="46">
        <v>30691</v>
      </c>
      <c r="S181" s="41">
        <f t="shared" si="41"/>
        <v>14161</v>
      </c>
      <c r="T181" s="101">
        <f t="shared" si="42"/>
        <v>14270.66725</v>
      </c>
      <c r="U181" s="101">
        <f t="shared" si="43"/>
        <v>14380.385250000001</v>
      </c>
      <c r="V181" s="101">
        <f t="shared" si="44"/>
        <v>14490.154</v>
      </c>
      <c r="W181" s="101">
        <f t="shared" si="45"/>
        <v>14602.2076165</v>
      </c>
      <c r="X181" s="101">
        <f t="shared" si="46"/>
        <v>14714.311983000001</v>
      </c>
      <c r="Y181" s="101">
        <f t="shared" si="47"/>
        <v>14826.467099500001</v>
      </c>
      <c r="Z181" s="101">
        <f t="shared" si="48"/>
        <v>14940.958985971376</v>
      </c>
      <c r="AA181" s="101">
        <f t="shared" si="49"/>
        <v>15055.501622442753</v>
      </c>
      <c r="AB181" s="101">
        <f t="shared" si="50"/>
        <v>15170.095008914128</v>
      </c>
      <c r="AC181" s="101">
        <f t="shared" si="51"/>
        <v>15287.078197728755</v>
      </c>
      <c r="AD181" s="101">
        <f t="shared" si="52"/>
        <v>15404.112136543383</v>
      </c>
      <c r="AE181" s="101">
        <f t="shared" si="53"/>
        <v>15521.196825358011</v>
      </c>
    </row>
    <row r="182" spans="18:31" s="35" customFormat="1" ht="15" hidden="1" x14ac:dyDescent="0.2">
      <c r="R182" s="46">
        <v>31057</v>
      </c>
      <c r="S182" s="41">
        <f t="shared" si="41"/>
        <v>12600</v>
      </c>
      <c r="T182" s="101">
        <f t="shared" si="42"/>
        <v>12698.35</v>
      </c>
      <c r="U182" s="101">
        <f t="shared" si="43"/>
        <v>12796.750750000001</v>
      </c>
      <c r="V182" s="101">
        <f t="shared" si="44"/>
        <v>12895.20225</v>
      </c>
      <c r="W182" s="101">
        <f t="shared" si="45"/>
        <v>12995.692466312501</v>
      </c>
      <c r="X182" s="101">
        <f t="shared" si="46"/>
        <v>13096.233432625</v>
      </c>
      <c r="Y182" s="101">
        <f t="shared" si="47"/>
        <v>13196.825148937502</v>
      </c>
      <c r="Z182" s="101">
        <f t="shared" si="48"/>
        <v>13299.502131267298</v>
      </c>
      <c r="AA182" s="101">
        <f t="shared" si="49"/>
        <v>13402.229863597096</v>
      </c>
      <c r="AB182" s="101">
        <f t="shared" si="50"/>
        <v>13505.008345926894</v>
      </c>
      <c r="AC182" s="101">
        <f t="shared" si="51"/>
        <v>13609.919656434864</v>
      </c>
      <c r="AD182" s="101">
        <f t="shared" si="52"/>
        <v>13714.881716942833</v>
      </c>
      <c r="AE182" s="101">
        <f t="shared" si="53"/>
        <v>13819.894527450804</v>
      </c>
    </row>
    <row r="183" spans="18:31" s="35" customFormat="1" ht="15" hidden="1" x14ac:dyDescent="0.2">
      <c r="R183" s="46">
        <v>31422</v>
      </c>
      <c r="S183" s="41">
        <f t="shared" si="41"/>
        <v>11207</v>
      </c>
      <c r="T183" s="101">
        <f t="shared" si="42"/>
        <v>11295.250749999999</v>
      </c>
      <c r="U183" s="101">
        <f t="shared" si="43"/>
        <v>11383.552250000001</v>
      </c>
      <c r="V183" s="101">
        <f t="shared" si="44"/>
        <v>11471.904500000001</v>
      </c>
      <c r="W183" s="101">
        <f t="shared" si="45"/>
        <v>11562.075807625</v>
      </c>
      <c r="X183" s="101">
        <f t="shared" si="46"/>
        <v>11652.297865250001</v>
      </c>
      <c r="Y183" s="101">
        <f t="shared" si="47"/>
        <v>11742.570672875001</v>
      </c>
      <c r="Z183" s="101">
        <f t="shared" si="48"/>
        <v>11834.704310253344</v>
      </c>
      <c r="AA183" s="101">
        <f t="shared" si="49"/>
        <v>11926.888697631688</v>
      </c>
      <c r="AB183" s="101">
        <f t="shared" si="50"/>
        <v>12019.123835010034</v>
      </c>
      <c r="AC183" s="101">
        <f t="shared" si="51"/>
        <v>12113.262482813856</v>
      </c>
      <c r="AD183" s="101">
        <f t="shared" si="52"/>
        <v>12207.45188061768</v>
      </c>
      <c r="AE183" s="101">
        <f t="shared" si="53"/>
        <v>12301.692028421503</v>
      </c>
    </row>
    <row r="184" spans="18:31" s="35" customFormat="1" ht="15" hidden="1" x14ac:dyDescent="0.2">
      <c r="R184" s="46">
        <v>31787</v>
      </c>
      <c r="S184" s="41">
        <f t="shared" si="41"/>
        <v>9957</v>
      </c>
      <c r="T184" s="101">
        <f t="shared" si="42"/>
        <v>10036.188249999999</v>
      </c>
      <c r="U184" s="101">
        <f t="shared" si="43"/>
        <v>10115.427250000001</v>
      </c>
      <c r="V184" s="101">
        <f t="shared" si="44"/>
        <v>10194.717000000001</v>
      </c>
      <c r="W184" s="101">
        <f t="shared" si="45"/>
        <v>10275.628698250001</v>
      </c>
      <c r="X184" s="101">
        <f t="shared" si="46"/>
        <v>10356.591146500001</v>
      </c>
      <c r="Y184" s="101">
        <f t="shared" si="47"/>
        <v>10437.604344750001</v>
      </c>
      <c r="Z184" s="101">
        <f t="shared" si="48"/>
        <v>10520.276976249439</v>
      </c>
      <c r="AA184" s="101">
        <f t="shared" si="49"/>
        <v>10603.000357748877</v>
      </c>
      <c r="AB184" s="101">
        <f t="shared" si="50"/>
        <v>10685.774489248315</v>
      </c>
      <c r="AC184" s="101">
        <f t="shared" si="51"/>
        <v>10770.246354295365</v>
      </c>
      <c r="AD184" s="101">
        <f t="shared" si="52"/>
        <v>10854.768969342416</v>
      </c>
      <c r="AE184" s="101">
        <f t="shared" si="53"/>
        <v>10939.342334389466</v>
      </c>
    </row>
    <row r="185" spans="18:31" s="35" customFormat="1" ht="15" hidden="1" x14ac:dyDescent="0.2">
      <c r="R185" s="46">
        <v>32152</v>
      </c>
      <c r="S185" s="41">
        <f t="shared" si="41"/>
        <v>8850</v>
      </c>
      <c r="T185" s="101">
        <f t="shared" si="42"/>
        <v>8921.1625000000004</v>
      </c>
      <c r="U185" s="101">
        <f t="shared" si="43"/>
        <v>8992.3757500000011</v>
      </c>
      <c r="V185" s="101">
        <f t="shared" si="44"/>
        <v>9063.6397500000003</v>
      </c>
      <c r="W185" s="101">
        <f t="shared" si="45"/>
        <v>9136.3511381874996</v>
      </c>
      <c r="X185" s="101">
        <f t="shared" si="46"/>
        <v>9209.1132763750011</v>
      </c>
      <c r="Y185" s="101">
        <f t="shared" si="47"/>
        <v>9281.9261645625011</v>
      </c>
      <c r="Z185" s="101">
        <f t="shared" si="48"/>
        <v>9356.2201292555801</v>
      </c>
      <c r="AA185" s="101">
        <f t="shared" si="49"/>
        <v>9430.5648439486577</v>
      </c>
      <c r="AB185" s="101">
        <f t="shared" si="50"/>
        <v>9504.9603086417355</v>
      </c>
      <c r="AC185" s="101">
        <f t="shared" si="51"/>
        <v>9580.8712708793882</v>
      </c>
      <c r="AD185" s="101">
        <f t="shared" si="52"/>
        <v>9656.8329831170413</v>
      </c>
      <c r="AE185" s="101">
        <f t="shared" si="53"/>
        <v>9732.8454453546947</v>
      </c>
    </row>
    <row r="186" spans="18:31" s="35" customFormat="1" ht="15" hidden="1" x14ac:dyDescent="0.2">
      <c r="R186" s="46">
        <v>32518</v>
      </c>
      <c r="S186" s="41">
        <f t="shared" si="41"/>
        <v>7841</v>
      </c>
      <c r="T186" s="101">
        <f t="shared" si="42"/>
        <v>7904.8472499999998</v>
      </c>
      <c r="U186" s="101">
        <f t="shared" si="43"/>
        <v>7968.7452499999999</v>
      </c>
      <c r="V186" s="101">
        <f t="shared" si="44"/>
        <v>8032.6940000000004</v>
      </c>
      <c r="W186" s="101">
        <f t="shared" si="45"/>
        <v>8097.9310315000002</v>
      </c>
      <c r="X186" s="101">
        <f t="shared" si="46"/>
        <v>8163.2188130000004</v>
      </c>
      <c r="Y186" s="101">
        <f t="shared" si="47"/>
        <v>8228.5573445000009</v>
      </c>
      <c r="Z186" s="101">
        <f t="shared" si="48"/>
        <v>8295.2143852476256</v>
      </c>
      <c r="AA186" s="101">
        <f t="shared" si="49"/>
        <v>8361.9221759952507</v>
      </c>
      <c r="AB186" s="101">
        <f t="shared" si="50"/>
        <v>8428.680716742876</v>
      </c>
      <c r="AC186" s="101">
        <f t="shared" si="51"/>
        <v>8496.7886519392614</v>
      </c>
      <c r="AD186" s="101">
        <f t="shared" si="52"/>
        <v>8564.9473371356489</v>
      </c>
      <c r="AE186" s="101">
        <f t="shared" si="53"/>
        <v>8633.156772332035</v>
      </c>
    </row>
    <row r="187" spans="18:31" s="35" customFormat="1" ht="15" hidden="1" x14ac:dyDescent="0.2">
      <c r="R187" s="46">
        <v>32874</v>
      </c>
      <c r="S187" s="41">
        <f t="shared" si="41"/>
        <v>7604</v>
      </c>
      <c r="T187" s="101">
        <f t="shared" si="42"/>
        <v>7666.1289999999999</v>
      </c>
      <c r="U187" s="101">
        <f t="shared" si="43"/>
        <v>7728.3087500000001</v>
      </c>
      <c r="V187" s="101">
        <f t="shared" si="44"/>
        <v>7790.5392499999998</v>
      </c>
      <c r="W187" s="101">
        <f t="shared" si="45"/>
        <v>7854.0206595624995</v>
      </c>
      <c r="X187" s="101">
        <f t="shared" si="46"/>
        <v>7917.5528191250005</v>
      </c>
      <c r="Y187" s="101">
        <f t="shared" si="47"/>
        <v>7981.1357286875</v>
      </c>
      <c r="Z187" s="101">
        <f t="shared" si="48"/>
        <v>8045.9989627204841</v>
      </c>
      <c r="AA187" s="101">
        <f t="shared" si="49"/>
        <v>8110.9129467534694</v>
      </c>
      <c r="AB187" s="101">
        <f t="shared" si="50"/>
        <v>8175.8776807864533</v>
      </c>
      <c r="AC187" s="101">
        <f t="shared" si="51"/>
        <v>8242.1527939721545</v>
      </c>
      <c r="AD187" s="101">
        <f t="shared" si="52"/>
        <v>8308.478657157857</v>
      </c>
      <c r="AE187" s="101">
        <f t="shared" si="53"/>
        <v>8374.855270343558</v>
      </c>
    </row>
    <row r="188" spans="18:31" s="35" customFormat="1" ht="15" hidden="1" x14ac:dyDescent="0.2">
      <c r="R188" s="46">
        <v>33239</v>
      </c>
      <c r="S188" s="41">
        <f t="shared" si="41"/>
        <v>6738</v>
      </c>
      <c r="T188" s="101">
        <f t="shared" si="42"/>
        <v>6793.8504999999996</v>
      </c>
      <c r="U188" s="101">
        <f t="shared" si="43"/>
        <v>6849.7517500000004</v>
      </c>
      <c r="V188" s="101">
        <f t="shared" si="44"/>
        <v>6905.7037499999997</v>
      </c>
      <c r="W188" s="101">
        <f t="shared" si="45"/>
        <v>6962.7701021875</v>
      </c>
      <c r="X188" s="101">
        <f t="shared" si="46"/>
        <v>7019.8872043749998</v>
      </c>
      <c r="Y188" s="101">
        <f t="shared" si="47"/>
        <v>7077.0550565624999</v>
      </c>
      <c r="Z188" s="101">
        <f t="shared" si="48"/>
        <v>7135.3637057225778</v>
      </c>
      <c r="AA188" s="101">
        <f t="shared" si="49"/>
        <v>7193.7231048826561</v>
      </c>
      <c r="AB188" s="101">
        <f t="shared" si="50"/>
        <v>7252.1332540427347</v>
      </c>
      <c r="AC188" s="101">
        <f t="shared" si="51"/>
        <v>7311.7112201345444</v>
      </c>
      <c r="AD188" s="101">
        <f t="shared" si="52"/>
        <v>7371.3399362263544</v>
      </c>
      <c r="AE188" s="101">
        <f t="shared" si="53"/>
        <v>7431.0194023181639</v>
      </c>
    </row>
    <row r="189" spans="18:31" s="35" customFormat="1" ht="15" hidden="1" x14ac:dyDescent="0.2">
      <c r="R189" s="46">
        <v>33604</v>
      </c>
      <c r="S189" s="41">
        <f t="shared" si="41"/>
        <v>5964</v>
      </c>
      <c r="T189" s="101">
        <f t="shared" si="42"/>
        <v>6014.2389999999996</v>
      </c>
      <c r="U189" s="101">
        <f t="shared" si="43"/>
        <v>6064.5287500000004</v>
      </c>
      <c r="V189" s="101">
        <f t="shared" si="44"/>
        <v>6114.8692499999997</v>
      </c>
      <c r="W189" s="101">
        <f t="shared" si="45"/>
        <v>6166.2020520625001</v>
      </c>
      <c r="X189" s="101">
        <f t="shared" si="46"/>
        <v>6217.5856041249999</v>
      </c>
      <c r="Y189" s="101">
        <f t="shared" si="47"/>
        <v>6269.0199061875001</v>
      </c>
      <c r="Z189" s="101">
        <f t="shared" si="48"/>
        <v>6321.4703005073598</v>
      </c>
      <c r="AA189" s="101">
        <f t="shared" si="49"/>
        <v>6373.9714448272189</v>
      </c>
      <c r="AB189" s="101">
        <f t="shared" si="50"/>
        <v>6426.5233391470783</v>
      </c>
      <c r="AC189" s="101">
        <f t="shared" si="51"/>
        <v>6480.1156333558947</v>
      </c>
      <c r="AD189" s="101">
        <f t="shared" si="52"/>
        <v>6533.7586775647114</v>
      </c>
      <c r="AE189" s="101">
        <f t="shared" si="53"/>
        <v>6587.4524717735276</v>
      </c>
    </row>
    <row r="190" spans="18:31" s="35" customFormat="1" ht="15" hidden="1" x14ac:dyDescent="0.2">
      <c r="R190" s="46">
        <v>33970</v>
      </c>
      <c r="S190" s="41">
        <f t="shared" si="41"/>
        <v>5283</v>
      </c>
      <c r="T190" s="101">
        <f t="shared" si="42"/>
        <v>5328.3017499999996</v>
      </c>
      <c r="U190" s="101">
        <f t="shared" si="43"/>
        <v>5373.6542500000005</v>
      </c>
      <c r="V190" s="101">
        <f t="shared" si="44"/>
        <v>5419.0574999999999</v>
      </c>
      <c r="W190" s="101">
        <f t="shared" si="45"/>
        <v>5465.3456668749996</v>
      </c>
      <c r="X190" s="101">
        <f t="shared" si="46"/>
        <v>5511.6845837500005</v>
      </c>
      <c r="Y190" s="101">
        <f t="shared" si="47"/>
        <v>5558.0742506249999</v>
      </c>
      <c r="Z190" s="101">
        <f t="shared" si="48"/>
        <v>5605.370288942031</v>
      </c>
      <c r="AA190" s="101">
        <f t="shared" si="49"/>
        <v>5652.7170772590625</v>
      </c>
      <c r="AB190" s="101">
        <f t="shared" si="50"/>
        <v>5700.1146155760935</v>
      </c>
      <c r="AC190" s="101">
        <f t="shared" si="51"/>
        <v>5748.4404465390198</v>
      </c>
      <c r="AD190" s="101">
        <f t="shared" si="52"/>
        <v>5796.8170275019475</v>
      </c>
      <c r="AE190" s="101">
        <f t="shared" si="53"/>
        <v>5845.2443584648736</v>
      </c>
    </row>
    <row r="191" spans="18:31" s="35" customFormat="1" ht="15" hidden="1" x14ac:dyDescent="0.2">
      <c r="R191" s="46">
        <v>34335</v>
      </c>
      <c r="S191" s="41">
        <f t="shared" si="41"/>
        <v>4670</v>
      </c>
      <c r="T191" s="101">
        <f t="shared" si="42"/>
        <v>4710.8575000000001</v>
      </c>
      <c r="U191" s="101">
        <f t="shared" si="43"/>
        <v>4751.7657500000005</v>
      </c>
      <c r="V191" s="101">
        <f t="shared" si="44"/>
        <v>4792.7247500000003</v>
      </c>
      <c r="W191" s="101">
        <f t="shared" si="45"/>
        <v>4834.4720044374999</v>
      </c>
      <c r="X191" s="101">
        <f t="shared" si="46"/>
        <v>4876.2700088750007</v>
      </c>
      <c r="Y191" s="101">
        <f t="shared" si="47"/>
        <v>4918.1187633125001</v>
      </c>
      <c r="Z191" s="101">
        <f t="shared" si="48"/>
        <v>4960.7751243465154</v>
      </c>
      <c r="AA191" s="101">
        <f t="shared" si="49"/>
        <v>5003.4822353805321</v>
      </c>
      <c r="AB191" s="101">
        <f t="shared" si="50"/>
        <v>5046.2400964145472</v>
      </c>
      <c r="AC191" s="101">
        <f t="shared" si="51"/>
        <v>5089.8253371135525</v>
      </c>
      <c r="AD191" s="101">
        <f t="shared" si="52"/>
        <v>5133.4613278125589</v>
      </c>
      <c r="AE191" s="101">
        <f t="shared" si="53"/>
        <v>5177.1480685115639</v>
      </c>
    </row>
    <row r="192" spans="18:31" s="35" customFormat="1" ht="15" hidden="1" x14ac:dyDescent="0.2">
      <c r="R192" s="46">
        <v>34700</v>
      </c>
      <c r="S192" s="41">
        <f t="shared" si="41"/>
        <v>4133</v>
      </c>
      <c r="T192" s="101">
        <f t="shared" si="42"/>
        <v>4169.96425</v>
      </c>
      <c r="U192" s="101">
        <f t="shared" si="43"/>
        <v>4206.9792500000003</v>
      </c>
      <c r="V192" s="101">
        <f t="shared" si="44"/>
        <v>4244.0450000000001</v>
      </c>
      <c r="W192" s="101">
        <f t="shared" si="45"/>
        <v>4281.8143262499998</v>
      </c>
      <c r="X192" s="101">
        <f t="shared" si="46"/>
        <v>4319.6344025000008</v>
      </c>
      <c r="Y192" s="101">
        <f t="shared" si="47"/>
        <v>4357.5052287500002</v>
      </c>
      <c r="Z192" s="101">
        <f t="shared" si="48"/>
        <v>4396.097141658438</v>
      </c>
      <c r="AA192" s="101">
        <f t="shared" si="49"/>
        <v>4434.7398045668751</v>
      </c>
      <c r="AB192" s="101">
        <f t="shared" si="50"/>
        <v>4473.4332174753126</v>
      </c>
      <c r="AC192" s="101">
        <f t="shared" si="51"/>
        <v>4512.8656083020087</v>
      </c>
      <c r="AD192" s="101">
        <f t="shared" si="52"/>
        <v>4552.3487491287051</v>
      </c>
      <c r="AE192" s="101">
        <f t="shared" si="53"/>
        <v>4591.8826399554009</v>
      </c>
    </row>
    <row r="193" spans="18:31" s="35" customFormat="1" ht="15" hidden="1" x14ac:dyDescent="0.2">
      <c r="R193" s="46">
        <v>35065</v>
      </c>
      <c r="S193" s="41">
        <f t="shared" si="41"/>
        <v>3653</v>
      </c>
      <c r="T193" s="101">
        <f t="shared" si="42"/>
        <v>3686.48425</v>
      </c>
      <c r="U193" s="101">
        <f t="shared" si="43"/>
        <v>3720.0192499999998</v>
      </c>
      <c r="V193" s="101">
        <f t="shared" si="44"/>
        <v>3753.605</v>
      </c>
      <c r="W193" s="101">
        <f t="shared" si="45"/>
        <v>3787.8186362500001</v>
      </c>
      <c r="X193" s="101">
        <f t="shared" si="46"/>
        <v>3822.0830225</v>
      </c>
      <c r="Y193" s="101">
        <f t="shared" si="47"/>
        <v>3856.3981587500002</v>
      </c>
      <c r="Z193" s="101">
        <f t="shared" si="48"/>
        <v>3891.3570454009377</v>
      </c>
      <c r="AA193" s="101">
        <f t="shared" si="49"/>
        <v>3926.3666820518752</v>
      </c>
      <c r="AB193" s="101">
        <f t="shared" si="50"/>
        <v>3961.4270687028129</v>
      </c>
      <c r="AC193" s="101">
        <f t="shared" si="51"/>
        <v>3997.1474149509081</v>
      </c>
      <c r="AD193" s="101">
        <f t="shared" si="52"/>
        <v>4032.9185111990037</v>
      </c>
      <c r="AE193" s="101">
        <f t="shared" si="53"/>
        <v>4068.7403574470991</v>
      </c>
    </row>
    <row r="194" spans="18:31" s="35" customFormat="1" ht="15" hidden="1" x14ac:dyDescent="0.2">
      <c r="R194" s="46">
        <v>35431</v>
      </c>
      <c r="S194" s="41">
        <f t="shared" si="41"/>
        <v>3222</v>
      </c>
      <c r="T194" s="101">
        <f t="shared" si="42"/>
        <v>3252.3595</v>
      </c>
      <c r="U194" s="101">
        <f t="shared" si="43"/>
        <v>3282.7697499999999</v>
      </c>
      <c r="V194" s="101">
        <f t="shared" si="44"/>
        <v>3313.2307500000002</v>
      </c>
      <c r="W194" s="101">
        <f t="shared" si="45"/>
        <v>3344.2516729375002</v>
      </c>
      <c r="X194" s="101">
        <f t="shared" si="46"/>
        <v>3375.3233458750001</v>
      </c>
      <c r="Y194" s="101">
        <f t="shared" si="47"/>
        <v>3406.4457688125003</v>
      </c>
      <c r="Z194" s="101">
        <f t="shared" si="48"/>
        <v>3438.1425006363911</v>
      </c>
      <c r="AA194" s="101">
        <f t="shared" si="49"/>
        <v>3469.8899824602813</v>
      </c>
      <c r="AB194" s="101">
        <f t="shared" si="50"/>
        <v>3501.6882142841723</v>
      </c>
      <c r="AC194" s="101">
        <f t="shared" si="51"/>
        <v>3534.0754538377328</v>
      </c>
      <c r="AD194" s="101">
        <f t="shared" si="52"/>
        <v>3566.5134433912926</v>
      </c>
      <c r="AE194" s="101">
        <f t="shared" si="53"/>
        <v>3599.0021829448533</v>
      </c>
    </row>
    <row r="195" spans="18:31" s="35" customFormat="1" ht="15" hidden="1" x14ac:dyDescent="0.2">
      <c r="R195" s="46">
        <v>35796</v>
      </c>
      <c r="S195" s="41">
        <f t="shared" si="41"/>
        <v>2844</v>
      </c>
      <c r="T195" s="101">
        <f t="shared" si="42"/>
        <v>2871.6190000000001</v>
      </c>
      <c r="U195" s="101">
        <f t="shared" si="43"/>
        <v>2899.2887499999997</v>
      </c>
      <c r="V195" s="101">
        <f t="shared" si="44"/>
        <v>2927.0092500000001</v>
      </c>
      <c r="W195" s="101">
        <f t="shared" si="45"/>
        <v>2955.2300670625</v>
      </c>
      <c r="X195" s="101">
        <f t="shared" si="46"/>
        <v>2983.5016341249998</v>
      </c>
      <c r="Y195" s="101">
        <f t="shared" si="47"/>
        <v>3011.8239511875004</v>
      </c>
      <c r="Z195" s="101">
        <f t="shared" si="48"/>
        <v>3040.6596748336096</v>
      </c>
      <c r="AA195" s="101">
        <f t="shared" si="49"/>
        <v>3069.5461484797188</v>
      </c>
      <c r="AB195" s="101">
        <f t="shared" si="50"/>
        <v>3098.4833721258287</v>
      </c>
      <c r="AC195" s="101">
        <f t="shared" si="51"/>
        <v>3127.9473765737412</v>
      </c>
      <c r="AD195" s="101">
        <f t="shared" si="52"/>
        <v>3157.462131021653</v>
      </c>
      <c r="AE195" s="101">
        <f t="shared" si="53"/>
        <v>3187.0276354695657</v>
      </c>
    </row>
    <row r="196" spans="18:31" s="35" customFormat="1" ht="15" hidden="1" x14ac:dyDescent="0.2">
      <c r="R196" s="46">
        <v>36161</v>
      </c>
      <c r="S196" s="41">
        <f t="shared" si="41"/>
        <v>2505</v>
      </c>
      <c r="T196" s="101">
        <f t="shared" si="42"/>
        <v>2530.1612500000001</v>
      </c>
      <c r="U196" s="101">
        <f t="shared" si="43"/>
        <v>2555.3732500000001</v>
      </c>
      <c r="V196" s="101">
        <f t="shared" si="44"/>
        <v>2580.636</v>
      </c>
      <c r="W196" s="101">
        <f t="shared" si="45"/>
        <v>2606.3456110000002</v>
      </c>
      <c r="X196" s="101">
        <f t="shared" si="46"/>
        <v>2632.1059719999998</v>
      </c>
      <c r="Y196" s="101">
        <f t="shared" si="47"/>
        <v>2657.9170830000003</v>
      </c>
      <c r="Z196" s="101">
        <f t="shared" si="48"/>
        <v>2684.1869818517503</v>
      </c>
      <c r="AA196" s="101">
        <f t="shared" si="49"/>
        <v>2710.5076307035001</v>
      </c>
      <c r="AB196" s="101">
        <f t="shared" si="50"/>
        <v>2736.8790295552503</v>
      </c>
      <c r="AC196" s="101">
        <f t="shared" si="51"/>
        <v>2763.7214025195258</v>
      </c>
      <c r="AD196" s="101">
        <f t="shared" si="52"/>
        <v>2790.6145254838011</v>
      </c>
      <c r="AE196" s="101">
        <f t="shared" si="53"/>
        <v>2817.5583984480772</v>
      </c>
    </row>
    <row r="197" spans="18:31" s="35" customFormat="1" ht="15" hidden="1" x14ac:dyDescent="0.2">
      <c r="R197" s="46">
        <v>36526</v>
      </c>
      <c r="S197" s="41">
        <f t="shared" si="41"/>
        <v>2211</v>
      </c>
      <c r="T197" s="101">
        <f t="shared" si="42"/>
        <v>2234.0297500000001</v>
      </c>
      <c r="U197" s="101">
        <f t="shared" si="43"/>
        <v>2257.1102499999997</v>
      </c>
      <c r="V197" s="101">
        <f t="shared" si="44"/>
        <v>2280.2415000000001</v>
      </c>
      <c r="W197" s="101">
        <f t="shared" si="45"/>
        <v>2303.773250875</v>
      </c>
      <c r="X197" s="101">
        <f t="shared" si="46"/>
        <v>2327.3557517499999</v>
      </c>
      <c r="Y197" s="101">
        <f t="shared" si="47"/>
        <v>2350.989002625</v>
      </c>
      <c r="Z197" s="101">
        <f t="shared" si="48"/>
        <v>2375.033672894031</v>
      </c>
      <c r="AA197" s="101">
        <f t="shared" si="49"/>
        <v>2399.1290931630624</v>
      </c>
      <c r="AB197" s="101">
        <f t="shared" si="50"/>
        <v>2423.2752634320937</v>
      </c>
      <c r="AC197" s="101">
        <f t="shared" si="51"/>
        <v>2447.8440090919762</v>
      </c>
      <c r="AD197" s="101">
        <f t="shared" si="52"/>
        <v>2472.4635047518591</v>
      </c>
      <c r="AE197" s="101">
        <f t="shared" si="53"/>
        <v>2497.1337504117419</v>
      </c>
    </row>
    <row r="198" spans="18:31" s="35" customFormat="1" ht="15" hidden="1" x14ac:dyDescent="0.2">
      <c r="R198" s="46">
        <v>36892</v>
      </c>
      <c r="S198" s="41">
        <f t="shared" si="41"/>
        <v>1942</v>
      </c>
      <c r="T198" s="101">
        <f t="shared" si="42"/>
        <v>1963.0795000000001</v>
      </c>
      <c r="U198" s="101">
        <f t="shared" si="43"/>
        <v>1984.2097500000002</v>
      </c>
      <c r="V198" s="101">
        <f t="shared" si="44"/>
        <v>2005.39075</v>
      </c>
      <c r="W198" s="101">
        <f t="shared" si="45"/>
        <v>2026.9298329375001</v>
      </c>
      <c r="X198" s="101">
        <f t="shared" si="46"/>
        <v>2048.5196658750001</v>
      </c>
      <c r="Y198" s="101">
        <f t="shared" si="47"/>
        <v>2070.1602488125</v>
      </c>
      <c r="Z198" s="101">
        <f t="shared" si="48"/>
        <v>2092.1689106163908</v>
      </c>
      <c r="AA198" s="101">
        <f t="shared" si="49"/>
        <v>2114.2283224202811</v>
      </c>
      <c r="AB198" s="101">
        <f t="shared" si="50"/>
        <v>2136.3384842241721</v>
      </c>
      <c r="AC198" s="101">
        <f t="shared" si="51"/>
        <v>2158.8269382347976</v>
      </c>
      <c r="AD198" s="101">
        <f t="shared" si="52"/>
        <v>2181.3661422454225</v>
      </c>
      <c r="AE198" s="101">
        <f t="shared" si="53"/>
        <v>2203.9560962560481</v>
      </c>
    </row>
    <row r="199" spans="18:31" s="35" customFormat="1" ht="15" hidden="1" x14ac:dyDescent="0.2">
      <c r="R199" s="46">
        <v>37257</v>
      </c>
      <c r="S199" s="41">
        <f t="shared" si="41"/>
        <v>1706</v>
      </c>
      <c r="T199" s="101">
        <f t="shared" si="42"/>
        <v>1725.3685</v>
      </c>
      <c r="U199" s="101">
        <f t="shared" si="43"/>
        <v>1744.7877500000002</v>
      </c>
      <c r="V199" s="101">
        <f t="shared" si="44"/>
        <v>1764.25775</v>
      </c>
      <c r="W199" s="101">
        <f t="shared" si="45"/>
        <v>1784.0486186875</v>
      </c>
      <c r="X199" s="101">
        <f t="shared" si="46"/>
        <v>1803.8902373750002</v>
      </c>
      <c r="Y199" s="101">
        <f t="shared" si="47"/>
        <v>1823.7826060625</v>
      </c>
      <c r="Z199" s="101">
        <f t="shared" si="48"/>
        <v>1844.0050299564532</v>
      </c>
      <c r="AA199" s="101">
        <f t="shared" si="49"/>
        <v>1864.2782038504063</v>
      </c>
      <c r="AB199" s="101">
        <f t="shared" si="50"/>
        <v>1884.6021277443594</v>
      </c>
      <c r="AC199" s="101">
        <f t="shared" si="51"/>
        <v>1905.265493170506</v>
      </c>
      <c r="AD199" s="101">
        <f t="shared" si="52"/>
        <v>1925.9796085966527</v>
      </c>
      <c r="AE199" s="101">
        <f t="shared" si="53"/>
        <v>1946.7444740227993</v>
      </c>
    </row>
    <row r="200" spans="18:31" s="35" customFormat="1" ht="15" hidden="1" x14ac:dyDescent="0.2">
      <c r="R200" s="46">
        <v>37622</v>
      </c>
      <c r="S200" s="41">
        <f t="shared" si="41"/>
        <v>1490</v>
      </c>
      <c r="T200" s="101">
        <f t="shared" si="42"/>
        <v>1507.8025</v>
      </c>
      <c r="U200" s="101">
        <f t="shared" si="43"/>
        <v>1525.6557500000001</v>
      </c>
      <c r="V200" s="101">
        <f t="shared" si="44"/>
        <v>1543.5597500000001</v>
      </c>
      <c r="W200" s="101">
        <f t="shared" si="45"/>
        <v>1561.7505581875</v>
      </c>
      <c r="X200" s="101">
        <f t="shared" si="46"/>
        <v>1579.9921163750003</v>
      </c>
      <c r="Y200" s="101">
        <f t="shared" si="47"/>
        <v>1598.2844245625001</v>
      </c>
      <c r="Z200" s="101">
        <f t="shared" si="48"/>
        <v>1616.8719866405784</v>
      </c>
      <c r="AA200" s="101">
        <f t="shared" si="49"/>
        <v>1635.5102987186565</v>
      </c>
      <c r="AB200" s="101">
        <f t="shared" si="50"/>
        <v>1654.1993607967347</v>
      </c>
      <c r="AC200" s="101">
        <f t="shared" si="51"/>
        <v>1673.1923061625109</v>
      </c>
      <c r="AD200" s="101">
        <f t="shared" si="52"/>
        <v>1692.2360015282875</v>
      </c>
      <c r="AE200" s="101">
        <f t="shared" si="53"/>
        <v>1711.3304468940637</v>
      </c>
    </row>
    <row r="201" spans="18:31" s="35" customFormat="1" ht="15" hidden="1" x14ac:dyDescent="0.2">
      <c r="R201" s="46">
        <v>37987</v>
      </c>
      <c r="S201" s="41">
        <f t="shared" si="41"/>
        <v>1293</v>
      </c>
      <c r="T201" s="101">
        <f t="shared" si="42"/>
        <v>1309.3742500000001</v>
      </c>
      <c r="U201" s="101">
        <f t="shared" si="43"/>
        <v>1325.79925</v>
      </c>
      <c r="V201" s="101">
        <f t="shared" si="44"/>
        <v>1342.2750000000001</v>
      </c>
      <c r="W201" s="101">
        <f t="shared" si="45"/>
        <v>1359.0064937500001</v>
      </c>
      <c r="X201" s="101">
        <f t="shared" si="46"/>
        <v>1375.7887375000003</v>
      </c>
      <c r="Y201" s="101">
        <f t="shared" si="47"/>
        <v>1392.6217312500003</v>
      </c>
      <c r="Z201" s="101">
        <f t="shared" si="48"/>
        <v>1409.7182388015628</v>
      </c>
      <c r="AA201" s="101">
        <f t="shared" si="49"/>
        <v>1426.8654963531253</v>
      </c>
      <c r="AB201" s="101">
        <f t="shared" si="50"/>
        <v>1444.0635039046879</v>
      </c>
      <c r="AC201" s="101">
        <f t="shared" si="51"/>
        <v>1461.532964307997</v>
      </c>
      <c r="AD201" s="101">
        <f t="shared" si="52"/>
        <v>1479.0531747113059</v>
      </c>
      <c r="AE201" s="101">
        <f t="shared" si="53"/>
        <v>1496.624135114615</v>
      </c>
    </row>
    <row r="202" spans="18:31" s="35" customFormat="1" ht="15" hidden="1" x14ac:dyDescent="0.2">
      <c r="R202" s="46">
        <v>38353</v>
      </c>
      <c r="S202" s="41">
        <f t="shared" si="41"/>
        <v>1113</v>
      </c>
      <c r="T202" s="101">
        <f t="shared" si="42"/>
        <v>1128.06925</v>
      </c>
      <c r="U202" s="101">
        <f t="shared" si="43"/>
        <v>1143.1892500000001</v>
      </c>
      <c r="V202" s="101">
        <f t="shared" si="44"/>
        <v>1158.3600000000001</v>
      </c>
      <c r="W202" s="101">
        <f t="shared" si="45"/>
        <v>1173.7581100000002</v>
      </c>
      <c r="X202" s="101">
        <f t="shared" si="46"/>
        <v>1189.2069700000002</v>
      </c>
      <c r="Y202" s="101">
        <f t="shared" si="47"/>
        <v>1204.7065800000003</v>
      </c>
      <c r="Z202" s="101">
        <f t="shared" si="48"/>
        <v>1220.4407027050001</v>
      </c>
      <c r="AA202" s="101">
        <f t="shared" si="49"/>
        <v>1236.2255754100004</v>
      </c>
      <c r="AB202" s="101">
        <f t="shared" si="50"/>
        <v>1252.0611981150003</v>
      </c>
      <c r="AC202" s="101">
        <f t="shared" si="51"/>
        <v>1268.138641801334</v>
      </c>
      <c r="AD202" s="101">
        <f t="shared" si="52"/>
        <v>1284.2668354876678</v>
      </c>
      <c r="AE202" s="101">
        <f t="shared" si="53"/>
        <v>1300.4457791740017</v>
      </c>
    </row>
    <row r="203" spans="18:31" s="35" customFormat="1" ht="15" hidden="1" x14ac:dyDescent="0.2">
      <c r="R203" s="46">
        <v>38718</v>
      </c>
      <c r="S203" s="41">
        <f t="shared" si="41"/>
        <v>945</v>
      </c>
      <c r="T203" s="101">
        <f t="shared" si="42"/>
        <v>958.85125000000005</v>
      </c>
      <c r="U203" s="101">
        <f t="shared" si="43"/>
        <v>972.75324999999998</v>
      </c>
      <c r="V203" s="101">
        <f t="shared" si="44"/>
        <v>986.70600000000002</v>
      </c>
      <c r="W203" s="101">
        <f t="shared" si="45"/>
        <v>1000.8596185</v>
      </c>
      <c r="X203" s="101">
        <f t="shared" si="46"/>
        <v>1015.063987</v>
      </c>
      <c r="Y203" s="101">
        <f t="shared" si="47"/>
        <v>1029.3191055000002</v>
      </c>
      <c r="Z203" s="101">
        <f t="shared" si="48"/>
        <v>1043.7816690148752</v>
      </c>
      <c r="AA203" s="101">
        <f t="shared" si="49"/>
        <v>1058.2949825297503</v>
      </c>
      <c r="AB203" s="101">
        <f t="shared" si="50"/>
        <v>1072.8590460446253</v>
      </c>
      <c r="AC203" s="101">
        <f t="shared" si="51"/>
        <v>1087.6372741284488</v>
      </c>
      <c r="AD203" s="101">
        <f t="shared" si="52"/>
        <v>1102.4662522122724</v>
      </c>
      <c r="AE203" s="101">
        <f t="shared" si="53"/>
        <v>1117.3459802960961</v>
      </c>
    </row>
    <row r="204" spans="18:31" s="35" customFormat="1" ht="15" hidden="1" x14ac:dyDescent="0.2">
      <c r="R204" s="46">
        <v>39083</v>
      </c>
      <c r="S204" s="41">
        <f t="shared" si="41"/>
        <v>793</v>
      </c>
      <c r="T204" s="101">
        <f t="shared" si="42"/>
        <v>805.74924999999996</v>
      </c>
      <c r="U204" s="101">
        <f t="shared" si="43"/>
        <v>818.54925000000003</v>
      </c>
      <c r="V204" s="101">
        <f t="shared" si="44"/>
        <v>831.4</v>
      </c>
      <c r="W204" s="101">
        <f t="shared" si="45"/>
        <v>844.42764999999997</v>
      </c>
      <c r="X204" s="101">
        <f t="shared" si="46"/>
        <v>857.50604999999996</v>
      </c>
      <c r="Y204" s="101">
        <f t="shared" si="47"/>
        <v>870.63519999999994</v>
      </c>
      <c r="Z204" s="101">
        <f t="shared" si="48"/>
        <v>883.94730519999996</v>
      </c>
      <c r="AA204" s="101">
        <f t="shared" si="49"/>
        <v>897.31016039999997</v>
      </c>
      <c r="AB204" s="101">
        <f t="shared" si="50"/>
        <v>910.72376559999987</v>
      </c>
      <c r="AC204" s="101">
        <f t="shared" si="51"/>
        <v>924.32651290059982</v>
      </c>
      <c r="AD204" s="101">
        <f t="shared" si="52"/>
        <v>937.98001020119989</v>
      </c>
      <c r="AE204" s="101">
        <f t="shared" si="53"/>
        <v>951.68425750179983</v>
      </c>
    </row>
    <row r="205" spans="18:31" s="35" customFormat="1" ht="15" hidden="1" x14ac:dyDescent="0.2">
      <c r="R205" s="46">
        <v>39448</v>
      </c>
      <c r="S205" s="41">
        <f t="shared" si="41"/>
        <v>651</v>
      </c>
      <c r="T205" s="101">
        <f t="shared" si="42"/>
        <v>662.71974999999998</v>
      </c>
      <c r="U205" s="101">
        <f t="shared" si="43"/>
        <v>674.49024999999995</v>
      </c>
      <c r="V205" s="101">
        <f t="shared" si="44"/>
        <v>686.31150000000002</v>
      </c>
      <c r="W205" s="101">
        <f t="shared" si="45"/>
        <v>698.28725837500008</v>
      </c>
      <c r="X205" s="101">
        <f t="shared" si="46"/>
        <v>710.31376675000001</v>
      </c>
      <c r="Y205" s="101">
        <f t="shared" si="47"/>
        <v>722.39102512500006</v>
      </c>
      <c r="Z205" s="101">
        <f t="shared" si="48"/>
        <v>734.62836005715633</v>
      </c>
      <c r="AA205" s="101">
        <f t="shared" si="49"/>
        <v>746.91644498931259</v>
      </c>
      <c r="AB205" s="101">
        <f t="shared" si="50"/>
        <v>759.25527992146874</v>
      </c>
      <c r="AC205" s="101">
        <f t="shared" si="51"/>
        <v>771.75988070089943</v>
      </c>
      <c r="AD205" s="101">
        <f t="shared" si="52"/>
        <v>784.31523148033</v>
      </c>
      <c r="AE205" s="101">
        <f t="shared" si="53"/>
        <v>796.92133225976067</v>
      </c>
    </row>
    <row r="206" spans="18:31" s="35" customFormat="1" ht="15" hidden="1" x14ac:dyDescent="0.2">
      <c r="R206" s="46">
        <v>39814</v>
      </c>
      <c r="S206" s="41">
        <f t="shared" si="41"/>
        <v>517</v>
      </c>
      <c r="T206" s="101">
        <f t="shared" si="42"/>
        <v>527.74824999999998</v>
      </c>
      <c r="U206" s="101">
        <f t="shared" si="43"/>
        <v>538.54724999999996</v>
      </c>
      <c r="V206" s="101">
        <f t="shared" si="44"/>
        <v>549.39699999999993</v>
      </c>
      <c r="W206" s="101">
        <f t="shared" si="45"/>
        <v>560.38012824999998</v>
      </c>
      <c r="X206" s="101">
        <f t="shared" si="46"/>
        <v>571.41400649999991</v>
      </c>
      <c r="Y206" s="101">
        <f t="shared" si="47"/>
        <v>582.49863474999995</v>
      </c>
      <c r="Z206" s="101">
        <f t="shared" si="48"/>
        <v>593.72174985193749</v>
      </c>
      <c r="AA206" s="101">
        <f t="shared" si="49"/>
        <v>604.99561495387491</v>
      </c>
      <c r="AB206" s="101">
        <f t="shared" si="50"/>
        <v>616.32023005581243</v>
      </c>
      <c r="AC206" s="101">
        <f t="shared" si="51"/>
        <v>627.78855172371709</v>
      </c>
      <c r="AD206" s="101">
        <f t="shared" si="52"/>
        <v>639.30762339162175</v>
      </c>
      <c r="AE206" s="101">
        <f t="shared" si="53"/>
        <v>650.87744505952628</v>
      </c>
    </row>
    <row r="207" spans="18:31" s="35" customFormat="1" ht="15" hidden="1" x14ac:dyDescent="0.2">
      <c r="R207" s="46">
        <v>40179</v>
      </c>
      <c r="S207" s="41">
        <f t="shared" si="41"/>
        <v>398</v>
      </c>
      <c r="T207" s="101">
        <f t="shared" si="42"/>
        <v>407.88549999999998</v>
      </c>
      <c r="U207" s="101">
        <f t="shared" si="43"/>
        <v>417.82175000000001</v>
      </c>
      <c r="V207" s="101">
        <f t="shared" si="44"/>
        <v>427.80874999999997</v>
      </c>
      <c r="W207" s="101">
        <f t="shared" si="45"/>
        <v>437.9103634375</v>
      </c>
      <c r="X207" s="101">
        <f t="shared" si="46"/>
        <v>448.06272687499995</v>
      </c>
      <c r="Y207" s="101">
        <f t="shared" si="47"/>
        <v>458.26584031249996</v>
      </c>
      <c r="Z207" s="101">
        <f t="shared" si="48"/>
        <v>468.58826765476556</v>
      </c>
      <c r="AA207" s="101">
        <f t="shared" si="49"/>
        <v>478.96144499703121</v>
      </c>
      <c r="AB207" s="101">
        <f t="shared" si="50"/>
        <v>489.38537233929679</v>
      </c>
      <c r="AC207" s="101">
        <f t="shared" si="51"/>
        <v>499.93341628875669</v>
      </c>
      <c r="AD207" s="101">
        <f t="shared" si="52"/>
        <v>510.53221023821658</v>
      </c>
      <c r="AE207" s="101">
        <f t="shared" si="53"/>
        <v>521.18175418767646</v>
      </c>
    </row>
    <row r="208" spans="18:31" s="35" customFormat="1" ht="15" hidden="1" x14ac:dyDescent="0.2">
      <c r="R208" s="46">
        <v>40544</v>
      </c>
      <c r="S208" s="41">
        <f t="shared" si="41"/>
        <v>286</v>
      </c>
      <c r="T208" s="101">
        <f t="shared" si="42"/>
        <v>295.07350000000002</v>
      </c>
      <c r="U208" s="101">
        <f t="shared" si="43"/>
        <v>304.19774999999998</v>
      </c>
      <c r="V208" s="101">
        <f t="shared" si="44"/>
        <v>313.37275</v>
      </c>
      <c r="W208" s="101">
        <f t="shared" si="45"/>
        <v>322.64470243749997</v>
      </c>
      <c r="X208" s="101">
        <f t="shared" si="46"/>
        <v>331.967404875</v>
      </c>
      <c r="Y208" s="101">
        <f t="shared" si="47"/>
        <v>341.34085731249996</v>
      </c>
      <c r="Z208" s="101">
        <f t="shared" si="48"/>
        <v>350.81557852801558</v>
      </c>
      <c r="AA208" s="101">
        <f t="shared" si="49"/>
        <v>360.34104974353119</v>
      </c>
      <c r="AB208" s="101">
        <f t="shared" si="50"/>
        <v>369.91727095904685</v>
      </c>
      <c r="AC208" s="101">
        <f t="shared" si="51"/>
        <v>379.59917117349994</v>
      </c>
      <c r="AD208" s="101">
        <f t="shared" si="52"/>
        <v>389.33182138795303</v>
      </c>
      <c r="AE208" s="101">
        <f t="shared" si="53"/>
        <v>399.11522160240611</v>
      </c>
    </row>
    <row r="209" spans="18:31" s="35" customFormat="1" ht="15" hidden="1" x14ac:dyDescent="0.2">
      <c r="R209" s="46">
        <v>40909</v>
      </c>
      <c r="S209" s="41">
        <f t="shared" si="41"/>
        <v>182</v>
      </c>
      <c r="T209" s="101">
        <f t="shared" si="42"/>
        <v>190.31950000000001</v>
      </c>
      <c r="U209" s="101">
        <f t="shared" si="43"/>
        <v>198.68975</v>
      </c>
      <c r="V209" s="101">
        <f t="shared" si="44"/>
        <v>207.11074999999997</v>
      </c>
      <c r="W209" s="101">
        <f t="shared" si="45"/>
        <v>215.61230293749998</v>
      </c>
      <c r="X209" s="101">
        <f t="shared" si="46"/>
        <v>224.16460587499995</v>
      </c>
      <c r="Y209" s="101">
        <f t="shared" si="47"/>
        <v>232.76765881249995</v>
      </c>
      <c r="Z209" s="101">
        <f t="shared" si="48"/>
        <v>241.45522433889056</v>
      </c>
      <c r="AA209" s="101">
        <f t="shared" si="49"/>
        <v>250.1935398652812</v>
      </c>
      <c r="AB209" s="101">
        <f t="shared" si="50"/>
        <v>258.98260539167183</v>
      </c>
      <c r="AC209" s="101">
        <f t="shared" si="51"/>
        <v>267.86022928076147</v>
      </c>
      <c r="AD209" s="101">
        <f t="shared" si="52"/>
        <v>276.78860316985106</v>
      </c>
      <c r="AE209" s="101">
        <f t="shared" si="53"/>
        <v>285.76772705894069</v>
      </c>
    </row>
    <row r="210" spans="18:31" s="35" customFormat="1" ht="15" hidden="1" x14ac:dyDescent="0.2">
      <c r="R210" s="46">
        <v>41275</v>
      </c>
      <c r="S210" s="41">
        <f t="shared" si="41"/>
        <v>87</v>
      </c>
      <c r="T210" s="101">
        <f t="shared" si="42"/>
        <v>94.630750000000006</v>
      </c>
      <c r="U210" s="101">
        <f t="shared" si="43"/>
        <v>102.31224999999999</v>
      </c>
      <c r="V210" s="101">
        <f t="shared" si="44"/>
        <v>110.0445</v>
      </c>
      <c r="W210" s="101">
        <f t="shared" si="45"/>
        <v>117.84232262499999</v>
      </c>
      <c r="X210" s="101">
        <f t="shared" si="46"/>
        <v>125.69089525</v>
      </c>
      <c r="Y210" s="101">
        <f t="shared" si="47"/>
        <v>133.59021787499998</v>
      </c>
      <c r="Z210" s="101">
        <f t="shared" si="48"/>
        <v>141.55874695459372</v>
      </c>
      <c r="AA210" s="101">
        <f t="shared" si="49"/>
        <v>149.57802603418747</v>
      </c>
      <c r="AB210" s="101">
        <f t="shared" si="50"/>
        <v>157.6480551137812</v>
      </c>
      <c r="AC210" s="101">
        <f t="shared" si="51"/>
        <v>165.79100351335612</v>
      </c>
      <c r="AD210" s="101">
        <f t="shared" si="52"/>
        <v>173.98470191293103</v>
      </c>
      <c r="AE210" s="101">
        <f t="shared" si="53"/>
        <v>182.22915031250591</v>
      </c>
    </row>
    <row r="211" spans="18:31" s="35" customFormat="1" ht="15" hidden="1" x14ac:dyDescent="0.2">
      <c r="R211" s="46">
        <v>41640</v>
      </c>
      <c r="S211" s="41">
        <f>N98</f>
        <v>0</v>
      </c>
      <c r="T211" s="101">
        <f t="shared" si="42"/>
        <v>7</v>
      </c>
      <c r="U211" s="101">
        <f t="shared" si="43"/>
        <v>14.050750000000001</v>
      </c>
      <c r="V211" s="101">
        <f t="shared" si="44"/>
        <v>21.152250000000002</v>
      </c>
      <c r="W211" s="101">
        <f t="shared" si="45"/>
        <v>28.305603812500003</v>
      </c>
      <c r="X211" s="101">
        <f t="shared" si="46"/>
        <v>35.509707625000004</v>
      </c>
      <c r="Y211" s="101">
        <f t="shared" si="47"/>
        <v>42.764561437500006</v>
      </c>
      <c r="Z211" s="101">
        <f t="shared" si="48"/>
        <v>50.074604507921883</v>
      </c>
      <c r="AA211" s="101">
        <f t="shared" si="49"/>
        <v>57.43539757834376</v>
      </c>
      <c r="AB211" s="101">
        <f t="shared" si="50"/>
        <v>64.846940648765624</v>
      </c>
      <c r="AC211" s="101">
        <f t="shared" si="51"/>
        <v>72.31708096846917</v>
      </c>
      <c r="AD211" s="101">
        <f t="shared" si="52"/>
        <v>79.837971288172724</v>
      </c>
      <c r="AE211" s="101">
        <f t="shared" si="53"/>
        <v>87.409611607876272</v>
      </c>
    </row>
    <row r="212" spans="18:31" s="35" customFormat="1" ht="15" hidden="1" x14ac:dyDescent="0.2">
      <c r="R212" s="46"/>
      <c r="S212" s="41"/>
      <c r="T212" s="42"/>
      <c r="U212" s="42"/>
      <c r="V212" s="42"/>
      <c r="W212" s="42"/>
      <c r="X212" s="42"/>
      <c r="Y212" s="42"/>
      <c r="Z212" s="42"/>
      <c r="AA212" s="42"/>
      <c r="AB212" s="42"/>
      <c r="AC212" s="42"/>
      <c r="AD212" s="42"/>
      <c r="AE212" s="42"/>
    </row>
    <row r="213" spans="18:31" s="35" customFormat="1" ht="15" hidden="1" x14ac:dyDescent="0.2">
      <c r="R213" s="46"/>
      <c r="S213" s="41"/>
      <c r="T213" s="42"/>
      <c r="U213" s="42"/>
      <c r="V213" s="42"/>
      <c r="W213" s="42"/>
      <c r="X213" s="42"/>
      <c r="Y213" s="42"/>
      <c r="Z213" s="42"/>
      <c r="AA213" s="42"/>
      <c r="AB213" s="42"/>
      <c r="AC213" s="42"/>
      <c r="AD213" s="42"/>
      <c r="AE213" s="42"/>
    </row>
    <row r="214" spans="18:31" s="35" customFormat="1" ht="15" hidden="1" x14ac:dyDescent="0.2">
      <c r="R214" s="46"/>
      <c r="S214" s="41"/>
      <c r="T214" s="42"/>
      <c r="U214" s="42"/>
      <c r="V214" s="42"/>
      <c r="W214" s="42"/>
      <c r="X214" s="42"/>
      <c r="Y214" s="42"/>
      <c r="Z214" s="42"/>
      <c r="AA214" s="42"/>
      <c r="AB214" s="42"/>
      <c r="AC214" s="42"/>
      <c r="AD214" s="42"/>
      <c r="AE214" s="42"/>
    </row>
    <row r="215" spans="18:31" s="35" customFormat="1" ht="15" hidden="1" x14ac:dyDescent="0.2">
      <c r="R215" s="46"/>
      <c r="S215" s="41"/>
      <c r="T215" s="42"/>
      <c r="U215" s="42"/>
      <c r="V215" s="42"/>
      <c r="W215" s="42"/>
      <c r="X215" s="42"/>
      <c r="Y215" s="42"/>
      <c r="Z215" s="42"/>
      <c r="AA215" s="42"/>
      <c r="AB215" s="42"/>
      <c r="AC215" s="42"/>
      <c r="AD215" s="42"/>
      <c r="AE215" s="42"/>
    </row>
    <row r="216" spans="18:31" s="35" customFormat="1" ht="15" hidden="1" x14ac:dyDescent="0.2">
      <c r="R216" s="46"/>
      <c r="S216" s="41"/>
      <c r="T216" s="42"/>
      <c r="U216" s="42"/>
      <c r="V216" s="42"/>
      <c r="W216" s="42"/>
      <c r="X216" s="42"/>
      <c r="Y216" s="42"/>
      <c r="Z216" s="42"/>
      <c r="AA216" s="42"/>
      <c r="AB216" s="42"/>
      <c r="AC216" s="42"/>
      <c r="AD216" s="42"/>
      <c r="AE216" s="42"/>
    </row>
    <row r="217" spans="18:31" s="35" customFormat="1" ht="15" hidden="1" x14ac:dyDescent="0.2">
      <c r="R217" s="46"/>
      <c r="S217" s="41"/>
      <c r="T217" s="42"/>
      <c r="U217" s="42"/>
      <c r="V217" s="42"/>
      <c r="W217" s="42"/>
      <c r="X217" s="42"/>
      <c r="Y217" s="42"/>
      <c r="Z217" s="42"/>
      <c r="AA217" s="42"/>
      <c r="AB217" s="42"/>
      <c r="AC217" s="42"/>
      <c r="AD217" s="42"/>
      <c r="AE217" s="42"/>
    </row>
    <row r="218" spans="18:31" s="35" customFormat="1" hidden="1" x14ac:dyDescent="0.2"/>
    <row r="219" spans="18:31" s="35" customFormat="1" hidden="1" x14ac:dyDescent="0.2"/>
    <row r="220" spans="18:31" s="35" customFormat="1" hidden="1" x14ac:dyDescent="0.2"/>
    <row r="221" spans="18:31" s="35" customFormat="1" hidden="1" x14ac:dyDescent="0.2"/>
    <row r="222" spans="18:31" s="35" customFormat="1" hidden="1" x14ac:dyDescent="0.2"/>
    <row r="223" spans="18:31" s="35" customFormat="1" hidden="1" x14ac:dyDescent="0.2"/>
    <row r="224" spans="18:31" s="35" customFormat="1" hidden="1" x14ac:dyDescent="0.2"/>
    <row r="225" s="35" customFormat="1" hidden="1" x14ac:dyDescent="0.2"/>
    <row r="226" s="35" customFormat="1" hidden="1" x14ac:dyDescent="0.2"/>
    <row r="227" s="35" customFormat="1" hidden="1" x14ac:dyDescent="0.2"/>
    <row r="228" s="35" customFormat="1" hidden="1" x14ac:dyDescent="0.2"/>
    <row r="229" s="35" customFormat="1" hidden="1" x14ac:dyDescent="0.2"/>
    <row r="230" s="35" customFormat="1" hidden="1" x14ac:dyDescent="0.2"/>
    <row r="231" s="35" customFormat="1" hidden="1" x14ac:dyDescent="0.2"/>
    <row r="232" s="35" customFormat="1" hidden="1" x14ac:dyDescent="0.2"/>
    <row r="233" s="35" customFormat="1" hidden="1" x14ac:dyDescent="0.2"/>
    <row r="234" s="35" customFormat="1" hidden="1" x14ac:dyDescent="0.2"/>
    <row r="235" s="35" customFormat="1" hidden="1" x14ac:dyDescent="0.2"/>
    <row r="236" s="35" customFormat="1" hidden="1" x14ac:dyDescent="0.2"/>
    <row r="237" s="35" customFormat="1" hidden="1" x14ac:dyDescent="0.2"/>
    <row r="238" s="35" customFormat="1" hidden="1" x14ac:dyDescent="0.2"/>
    <row r="239" s="35" customFormat="1" hidden="1" x14ac:dyDescent="0.2"/>
    <row r="240" s="35" customFormat="1" hidden="1" x14ac:dyDescent="0.2"/>
    <row r="241" s="35" customFormat="1" hidden="1" x14ac:dyDescent="0.2"/>
    <row r="242" s="35" customFormat="1" hidden="1" x14ac:dyDescent="0.2"/>
    <row r="243" s="35" customFormat="1" hidden="1" x14ac:dyDescent="0.2"/>
    <row r="244" s="35" customFormat="1" hidden="1" x14ac:dyDescent="0.2"/>
    <row r="245" s="35" customFormat="1" hidden="1" x14ac:dyDescent="0.2"/>
    <row r="246" s="35" customFormat="1" hidden="1" x14ac:dyDescent="0.2"/>
    <row r="247" s="35" customFormat="1" hidden="1" x14ac:dyDescent="0.2"/>
    <row r="248" s="35" customFormat="1" hidden="1" x14ac:dyDescent="0.2"/>
    <row r="249" s="35" customFormat="1" hidden="1" x14ac:dyDescent="0.2"/>
    <row r="250" s="35" customFormat="1" hidden="1" x14ac:dyDescent="0.2"/>
    <row r="251" s="35" customFormat="1" hidden="1" x14ac:dyDescent="0.2"/>
    <row r="252" s="35" customFormat="1" hidden="1" x14ac:dyDescent="0.2"/>
    <row r="253" s="35" customFormat="1" hidden="1" x14ac:dyDescent="0.2"/>
    <row r="254" s="35" customFormat="1" hidden="1" x14ac:dyDescent="0.2"/>
    <row r="255" s="35" customFormat="1" hidden="1" x14ac:dyDescent="0.2"/>
    <row r="256" s="35" customFormat="1" hidden="1" x14ac:dyDescent="0.2"/>
    <row r="257" s="35" customFormat="1" hidden="1" x14ac:dyDescent="0.2"/>
    <row r="258" s="35" customFormat="1" hidden="1" x14ac:dyDescent="0.2"/>
    <row r="259" s="35" customFormat="1" hidden="1" x14ac:dyDescent="0.2"/>
    <row r="260" s="35" customFormat="1" hidden="1" x14ac:dyDescent="0.2"/>
    <row r="261" s="35" customFormat="1" hidden="1" x14ac:dyDescent="0.2"/>
    <row r="262" s="35" customFormat="1" hidden="1" x14ac:dyDescent="0.2"/>
    <row r="263" s="35" customFormat="1" hidden="1" x14ac:dyDescent="0.2"/>
    <row r="264" s="35" customFormat="1" hidden="1" x14ac:dyDescent="0.2"/>
    <row r="265" s="35" customFormat="1" hidden="1" x14ac:dyDescent="0.2"/>
    <row r="266" s="35" customFormat="1" hidden="1" x14ac:dyDescent="0.2"/>
    <row r="267" s="35" customFormat="1" hidden="1" x14ac:dyDescent="0.2"/>
    <row r="268" s="199" customFormat="1" x14ac:dyDescent="0.2"/>
    <row r="269" s="199" customFormat="1" x14ac:dyDescent="0.2"/>
    <row r="270" s="199" customFormat="1" x14ac:dyDescent="0.2"/>
    <row r="271" s="199" customFormat="1" x14ac:dyDescent="0.2"/>
    <row r="272" s="199" customFormat="1" x14ac:dyDescent="0.2"/>
    <row r="273" s="199" customFormat="1" x14ac:dyDescent="0.2"/>
    <row r="274" s="199" customFormat="1" x14ac:dyDescent="0.2"/>
    <row r="275" s="199" customFormat="1" x14ac:dyDescent="0.2"/>
    <row r="276" s="199" customFormat="1" x14ac:dyDescent="0.2"/>
    <row r="277" s="199" customFormat="1" x14ac:dyDescent="0.2"/>
    <row r="278" s="199" customFormat="1" x14ac:dyDescent="0.2"/>
    <row r="279" s="199" customFormat="1" x14ac:dyDescent="0.2"/>
    <row r="280" s="199" customFormat="1" x14ac:dyDescent="0.2"/>
    <row r="281" s="199" customFormat="1" x14ac:dyDescent="0.2"/>
    <row r="282" s="199" customFormat="1" x14ac:dyDescent="0.2"/>
    <row r="283" s="199" customFormat="1" x14ac:dyDescent="0.2"/>
    <row r="284" s="199" customFormat="1" x14ac:dyDescent="0.2"/>
    <row r="285" s="199" customFormat="1" x14ac:dyDescent="0.2"/>
    <row r="286" s="199" customFormat="1" x14ac:dyDescent="0.2"/>
    <row r="287" s="199" customFormat="1" x14ac:dyDescent="0.2"/>
    <row r="288" s="199" customFormat="1" x14ac:dyDescent="0.2"/>
    <row r="289" s="199" customFormat="1" x14ac:dyDescent="0.2"/>
    <row r="290" s="199" customFormat="1" x14ac:dyDescent="0.2"/>
    <row r="291" s="199" customFormat="1" x14ac:dyDescent="0.2"/>
    <row r="292" s="199" customFormat="1" x14ac:dyDescent="0.2"/>
    <row r="293" s="199" customFormat="1" x14ac:dyDescent="0.2"/>
    <row r="294" s="199" customFormat="1" x14ac:dyDescent="0.2"/>
    <row r="295" s="199" customFormat="1" x14ac:dyDescent="0.2"/>
    <row r="296" s="199" customFormat="1" x14ac:dyDescent="0.2"/>
    <row r="297" s="199" customFormat="1" x14ac:dyDescent="0.2"/>
    <row r="298" s="199" customFormat="1" x14ac:dyDescent="0.2"/>
    <row r="299" s="199" customFormat="1" x14ac:dyDescent="0.2"/>
    <row r="300" s="199" customFormat="1" x14ac:dyDescent="0.2"/>
    <row r="301" s="199" customFormat="1" x14ac:dyDescent="0.2"/>
    <row r="302" s="199" customFormat="1" x14ac:dyDescent="0.2"/>
    <row r="303" s="199" customFormat="1" x14ac:dyDescent="0.2"/>
    <row r="304" s="199" customFormat="1" x14ac:dyDescent="0.2"/>
    <row r="305" s="199" customFormat="1" x14ac:dyDescent="0.2"/>
    <row r="306" s="199" customFormat="1" x14ac:dyDescent="0.2"/>
    <row r="307" s="199" customFormat="1" x14ac:dyDescent="0.2"/>
    <row r="308" s="199" customFormat="1" x14ac:dyDescent="0.2"/>
    <row r="309" s="199" customFormat="1" x14ac:dyDescent="0.2"/>
    <row r="310" s="199" customFormat="1" x14ac:dyDescent="0.2"/>
    <row r="311" s="199" customFormat="1" x14ac:dyDescent="0.2"/>
    <row r="312" s="199" customFormat="1" x14ac:dyDescent="0.2"/>
    <row r="313" s="199" customFormat="1" x14ac:dyDescent="0.2"/>
    <row r="314" s="199" customFormat="1" x14ac:dyDescent="0.2"/>
    <row r="315" s="199" customFormat="1" x14ac:dyDescent="0.2"/>
    <row r="316" s="199" customFormat="1" x14ac:dyDescent="0.2"/>
    <row r="317" s="199" customFormat="1" x14ac:dyDescent="0.2"/>
    <row r="318" s="199" customFormat="1" x14ac:dyDescent="0.2"/>
    <row r="319" s="199" customFormat="1" x14ac:dyDescent="0.2"/>
    <row r="320" s="199" customFormat="1" x14ac:dyDescent="0.2"/>
    <row r="321" s="199" customFormat="1" x14ac:dyDescent="0.2"/>
    <row r="322" s="199" customFormat="1" x14ac:dyDescent="0.2"/>
    <row r="323" s="199" customFormat="1" x14ac:dyDescent="0.2"/>
    <row r="324" s="199" customFormat="1" x14ac:dyDescent="0.2"/>
    <row r="325" s="199" customFormat="1" x14ac:dyDescent="0.2"/>
    <row r="326" s="199" customFormat="1" x14ac:dyDescent="0.2"/>
    <row r="327" s="199" customFormat="1" x14ac:dyDescent="0.2"/>
    <row r="328" s="199" customFormat="1" x14ac:dyDescent="0.2"/>
    <row r="329" s="199" customFormat="1" x14ac:dyDescent="0.2"/>
    <row r="330" s="199" customFormat="1" x14ac:dyDescent="0.2"/>
    <row r="331" s="199" customFormat="1" x14ac:dyDescent="0.2"/>
    <row r="332" s="199" customFormat="1" x14ac:dyDescent="0.2"/>
    <row r="333" s="199" customFormat="1" x14ac:dyDescent="0.2"/>
    <row r="334" s="199" customFormat="1" x14ac:dyDescent="0.2"/>
    <row r="335" s="199" customFormat="1" x14ac:dyDescent="0.2"/>
    <row r="336" s="199" customFormat="1" x14ac:dyDescent="0.2"/>
    <row r="337" s="199" customFormat="1" x14ac:dyDescent="0.2"/>
    <row r="338" s="199" customFormat="1" x14ac:dyDescent="0.2"/>
    <row r="339" s="199" customFormat="1" x14ac:dyDescent="0.2"/>
    <row r="340" s="199" customFormat="1" x14ac:dyDescent="0.2"/>
    <row r="341" s="199" customFormat="1" x14ac:dyDescent="0.2"/>
    <row r="342" s="199" customFormat="1" x14ac:dyDescent="0.2"/>
    <row r="343" s="199" customFormat="1" x14ac:dyDescent="0.2"/>
    <row r="344" s="199" customFormat="1" x14ac:dyDescent="0.2"/>
    <row r="345" s="199" customFormat="1" x14ac:dyDescent="0.2"/>
    <row r="346" s="199" customFormat="1" x14ac:dyDescent="0.2"/>
    <row r="347" s="199" customFormat="1" x14ac:dyDescent="0.2"/>
    <row r="348" s="199" customFormat="1" x14ac:dyDescent="0.2"/>
    <row r="349" s="199" customFormat="1" x14ac:dyDescent="0.2"/>
    <row r="350" s="35" customFormat="1" x14ac:dyDescent="0.2"/>
    <row r="351" s="35" customFormat="1" x14ac:dyDescent="0.2"/>
    <row r="352" s="35" customFormat="1" x14ac:dyDescent="0.2"/>
    <row r="353" s="35" customFormat="1" x14ac:dyDescent="0.2"/>
  </sheetData>
  <sheetProtection password="DFDE" sheet="1" objects="1" scenarios="1" selectLockedCells="1"/>
  <mergeCells count="7">
    <mergeCell ref="A1:N2"/>
    <mergeCell ref="A3:N4"/>
    <mergeCell ref="A5:C5"/>
    <mergeCell ref="G5:I5"/>
    <mergeCell ref="A6:E6"/>
    <mergeCell ref="G6:I6"/>
    <mergeCell ref="K6:L6"/>
  </mergeCells>
  <dataValidations count="3">
    <dataValidation type="list" allowBlank="1" showInputMessage="1" showErrorMessage="1" sqref="M6">
      <formula1>$T$109:$T$120</formula1>
    </dataValidation>
    <dataValidation type="list" allowBlank="1" showInputMessage="1" showErrorMessage="1" sqref="F6">
      <formula1>$R$108:$R$109</formula1>
    </dataValidation>
    <dataValidation type="list" allowBlank="1" showInputMessage="1" showErrorMessage="1" sqref="U65 D5 U128 U178">
      <formula1>$U$108:$U$109</formula1>
    </dataValidation>
  </dataValidations>
  <pageMargins left="0.35433070866141736" right="0.27559055118110237" top="0.31496062992125984" bottom="0.39370078740157483" header="0.31496062992125984" footer="0.31496062992125984"/>
  <pageSetup paperSize="9" scale="87"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FFFF00"/>
  </sheetPr>
  <dimension ref="A1:BC468"/>
  <sheetViews>
    <sheetView topLeftCell="A33" workbookViewId="0">
      <selection activeCell="A55" sqref="A55:XFD282"/>
    </sheetView>
  </sheetViews>
  <sheetFormatPr defaultRowHeight="14.25" x14ac:dyDescent="0.2"/>
  <cols>
    <col min="1" max="1" width="15" style="4" customWidth="1"/>
    <col min="2" max="3" width="12.5703125" style="4" customWidth="1"/>
    <col min="4" max="4" width="11.7109375" style="4" bestFit="1" customWidth="1"/>
    <col min="5" max="5" width="8.140625" style="4" customWidth="1"/>
    <col min="6" max="6" width="12.85546875" style="4" customWidth="1"/>
    <col min="7" max="8" width="10.42578125" style="4" bestFit="1" customWidth="1"/>
    <col min="9" max="9" width="15.28515625" style="4" customWidth="1"/>
    <col min="10" max="10" width="10.85546875" style="4" customWidth="1"/>
    <col min="11" max="11" width="9.85546875" style="4" bestFit="1" customWidth="1"/>
    <col min="12" max="14" width="10.42578125" style="4" bestFit="1" customWidth="1"/>
    <col min="15" max="15" width="18.42578125" style="97" customWidth="1"/>
    <col min="16" max="16" width="9.140625" style="97" customWidth="1"/>
    <col min="17" max="17" width="9.28515625" style="97" customWidth="1"/>
    <col min="18" max="18" width="9" style="97" customWidth="1"/>
    <col min="19" max="31" width="12.140625" style="97" customWidth="1"/>
    <col min="32" max="42" width="9.140625" style="97" customWidth="1"/>
    <col min="43" max="55" width="9.140625" style="204"/>
    <col min="56" max="16384" width="9.140625" style="4"/>
  </cols>
  <sheetData>
    <row r="1" spans="1:55" ht="15" customHeight="1" x14ac:dyDescent="0.2">
      <c r="A1" s="368" t="s">
        <v>31</v>
      </c>
      <c r="B1" s="369"/>
      <c r="C1" s="369"/>
      <c r="D1" s="369"/>
      <c r="E1" s="369"/>
      <c r="F1" s="369"/>
      <c r="G1" s="369"/>
      <c r="H1" s="369"/>
      <c r="I1" s="369"/>
      <c r="J1" s="369"/>
      <c r="K1" s="369"/>
      <c r="L1" s="369"/>
      <c r="M1" s="369"/>
      <c r="N1" s="370"/>
    </row>
    <row r="2" spans="1:55" ht="14.25" customHeight="1" x14ac:dyDescent="0.2">
      <c r="A2" s="371"/>
      <c r="B2" s="372"/>
      <c r="C2" s="372"/>
      <c r="D2" s="372"/>
      <c r="E2" s="372"/>
      <c r="F2" s="372"/>
      <c r="G2" s="372"/>
      <c r="H2" s="372"/>
      <c r="I2" s="372"/>
      <c r="J2" s="372"/>
      <c r="K2" s="372"/>
      <c r="L2" s="372"/>
      <c r="M2" s="372"/>
      <c r="N2" s="373"/>
    </row>
    <row r="3" spans="1:55" ht="14.25" customHeight="1" x14ac:dyDescent="0.2">
      <c r="A3" s="374" t="s">
        <v>26</v>
      </c>
      <c r="B3" s="375"/>
      <c r="C3" s="375"/>
      <c r="D3" s="375"/>
      <c r="E3" s="375"/>
      <c r="F3" s="375"/>
      <c r="G3" s="375"/>
      <c r="H3" s="375"/>
      <c r="I3" s="375"/>
      <c r="J3" s="375"/>
      <c r="K3" s="375"/>
      <c r="L3" s="375"/>
      <c r="M3" s="375"/>
      <c r="N3" s="376"/>
    </row>
    <row r="4" spans="1:55" ht="15" customHeight="1" thickBot="1" x14ac:dyDescent="0.25">
      <c r="A4" s="377"/>
      <c r="B4" s="378"/>
      <c r="C4" s="378"/>
      <c r="D4" s="378"/>
      <c r="E4" s="378"/>
      <c r="F4" s="378"/>
      <c r="G4" s="378"/>
      <c r="H4" s="378"/>
      <c r="I4" s="378"/>
      <c r="J4" s="378"/>
      <c r="K4" s="378"/>
      <c r="L4" s="378"/>
      <c r="M4" s="378"/>
      <c r="N4" s="379"/>
    </row>
    <row r="5" spans="1:55" ht="36" customHeight="1" thickBot="1" x14ac:dyDescent="0.25">
      <c r="A5" s="380" t="s">
        <v>27</v>
      </c>
      <c r="B5" s="381"/>
      <c r="C5" s="382"/>
      <c r="D5" s="83">
        <f>'COPY TABLE'!G7</f>
        <v>10</v>
      </c>
      <c r="E5" s="56" t="s">
        <v>14</v>
      </c>
      <c r="F5" s="28">
        <v>2015</v>
      </c>
      <c r="G5" s="383" t="s">
        <v>21</v>
      </c>
      <c r="H5" s="383"/>
      <c r="I5" s="383"/>
      <c r="J5" s="88">
        <f>'COPY TABLE'!G8</f>
        <v>8.6999999999999993</v>
      </c>
      <c r="K5" s="29"/>
      <c r="L5" s="30"/>
      <c r="M5" s="31" t="s">
        <v>23</v>
      </c>
      <c r="N5" s="32"/>
    </row>
    <row r="6" spans="1:55" ht="36" customHeight="1" thickBot="1" x14ac:dyDescent="0.25">
      <c r="A6" s="384" t="s">
        <v>28</v>
      </c>
      <c r="B6" s="385"/>
      <c r="C6" s="385"/>
      <c r="D6" s="385"/>
      <c r="E6" s="385"/>
      <c r="F6" s="85" t="str">
        <f>'COPY TABLE'!G9</f>
        <v>NO</v>
      </c>
      <c r="G6" s="386" t="s">
        <v>22</v>
      </c>
      <c r="H6" s="386"/>
      <c r="I6" s="387"/>
      <c r="J6" s="85">
        <f>'COPY TABLE'!G10</f>
        <v>8.6999999999999993</v>
      </c>
      <c r="K6" s="388" t="s">
        <v>17</v>
      </c>
      <c r="L6" s="389"/>
      <c r="M6" s="87" t="str">
        <f>'COPY TABLE'!G11</f>
        <v>APR</v>
      </c>
      <c r="N6" s="33">
        <f>F5</f>
        <v>2015</v>
      </c>
    </row>
    <row r="7" spans="1:55" s="5" customFormat="1" ht="20.100000000000001" customHeight="1" x14ac:dyDescent="0.25">
      <c r="A7" s="20"/>
      <c r="B7" s="21"/>
      <c r="C7" s="22" t="s">
        <v>29</v>
      </c>
      <c r="D7" s="21"/>
      <c r="E7" s="21"/>
      <c r="F7" s="21"/>
      <c r="G7" s="21"/>
      <c r="H7" s="21"/>
      <c r="I7" s="21"/>
      <c r="J7" s="21"/>
      <c r="K7" s="6"/>
      <c r="L7" s="6"/>
      <c r="M7" s="6"/>
      <c r="N7" s="6"/>
      <c r="O7" s="255"/>
      <c r="P7" s="255"/>
      <c r="Q7" s="255"/>
      <c r="R7" s="255"/>
      <c r="S7" s="255"/>
      <c r="T7" s="255"/>
      <c r="U7" s="255"/>
      <c r="V7" s="255"/>
      <c r="W7" s="255"/>
      <c r="X7" s="255"/>
      <c r="Y7" s="255"/>
      <c r="Z7" s="255"/>
      <c r="AA7" s="255"/>
      <c r="AB7" s="255"/>
      <c r="AC7" s="255"/>
      <c r="AD7" s="255"/>
      <c r="AE7" s="255"/>
      <c r="AF7" s="255"/>
      <c r="AG7" s="255"/>
      <c r="AH7" s="255"/>
      <c r="AI7" s="255"/>
      <c r="AJ7" s="255"/>
      <c r="AK7" s="255"/>
      <c r="AL7" s="255"/>
      <c r="AM7" s="255"/>
      <c r="AN7" s="255"/>
      <c r="AO7" s="255"/>
      <c r="AP7" s="255"/>
      <c r="AQ7" s="254"/>
      <c r="AR7" s="254"/>
      <c r="AS7" s="254"/>
      <c r="AT7" s="254"/>
      <c r="AU7" s="254"/>
      <c r="AV7" s="254"/>
      <c r="AW7" s="254"/>
      <c r="AX7" s="254"/>
      <c r="AY7" s="254"/>
      <c r="AZ7" s="254"/>
      <c r="BA7" s="254"/>
      <c r="BB7" s="254"/>
      <c r="BC7" s="254"/>
    </row>
    <row r="8" spans="1:55" s="5" customFormat="1" ht="20.100000000000001" customHeight="1" x14ac:dyDescent="0.25">
      <c r="A8" s="20"/>
      <c r="B8" s="23" t="s">
        <v>20</v>
      </c>
      <c r="C8" s="24"/>
      <c r="D8" s="24"/>
      <c r="E8" s="24"/>
      <c r="F8" s="24"/>
      <c r="G8" s="24"/>
      <c r="H8" s="20"/>
      <c r="I8" s="20"/>
      <c r="J8" s="20"/>
      <c r="O8" s="255"/>
      <c r="P8" s="255"/>
      <c r="Q8" s="255"/>
      <c r="R8" s="255"/>
      <c r="S8" s="255"/>
      <c r="T8" s="255"/>
      <c r="U8" s="255"/>
      <c r="V8" s="255"/>
      <c r="W8" s="255"/>
      <c r="X8" s="255"/>
      <c r="Y8" s="255"/>
      <c r="Z8" s="255"/>
      <c r="AA8" s="255"/>
      <c r="AB8" s="255"/>
      <c r="AC8" s="255"/>
      <c r="AD8" s="255"/>
      <c r="AE8" s="255"/>
      <c r="AF8" s="255"/>
      <c r="AG8" s="255"/>
      <c r="AH8" s="255"/>
      <c r="AI8" s="255"/>
      <c r="AJ8" s="255"/>
      <c r="AK8" s="255"/>
      <c r="AL8" s="255"/>
      <c r="AM8" s="255"/>
      <c r="AN8" s="255"/>
      <c r="AO8" s="255"/>
      <c r="AP8" s="255"/>
      <c r="AQ8" s="254"/>
      <c r="AR8" s="254"/>
      <c r="AS8" s="254"/>
      <c r="AT8" s="254"/>
      <c r="AU8" s="254"/>
      <c r="AV8" s="254"/>
      <c r="AW8" s="254"/>
      <c r="AX8" s="254"/>
      <c r="AY8" s="254"/>
      <c r="AZ8" s="254"/>
      <c r="BA8" s="254"/>
      <c r="BB8" s="254"/>
      <c r="BC8" s="254"/>
    </row>
    <row r="9" spans="1:55" s="5" customFormat="1" ht="20.100000000000001" customHeight="1" x14ac:dyDescent="0.25">
      <c r="A9" s="8">
        <f>D5</f>
        <v>10</v>
      </c>
      <c r="B9" s="23" t="s">
        <v>24</v>
      </c>
      <c r="C9" s="25" t="s">
        <v>30</v>
      </c>
      <c r="D9" s="24"/>
      <c r="E9" s="24"/>
      <c r="F9" s="24"/>
      <c r="G9" s="20"/>
      <c r="H9" s="20"/>
      <c r="I9" s="20"/>
      <c r="J9" s="25"/>
      <c r="K9" s="7"/>
      <c r="L9" s="7"/>
      <c r="M9" s="7"/>
      <c r="N9" s="7"/>
      <c r="O9" s="255"/>
      <c r="P9" s="255"/>
      <c r="Q9" s="255"/>
      <c r="R9" s="255"/>
      <c r="S9" s="255"/>
      <c r="T9" s="255"/>
      <c r="U9" s="255"/>
      <c r="V9" s="255"/>
      <c r="W9" s="255"/>
      <c r="X9" s="255"/>
      <c r="Y9" s="255"/>
      <c r="Z9" s="255"/>
      <c r="AA9" s="255"/>
      <c r="AB9" s="255"/>
      <c r="AC9" s="255"/>
      <c r="AD9" s="255"/>
      <c r="AE9" s="255"/>
      <c r="AF9" s="255"/>
      <c r="AG9" s="255"/>
      <c r="AH9" s="255"/>
      <c r="AI9" s="255"/>
      <c r="AJ9" s="255"/>
      <c r="AK9" s="255"/>
      <c r="AL9" s="255"/>
      <c r="AM9" s="255"/>
      <c r="AN9" s="255"/>
      <c r="AO9" s="255"/>
      <c r="AP9" s="255"/>
      <c r="AQ9" s="254"/>
      <c r="AR9" s="254"/>
      <c r="AS9" s="254"/>
      <c r="AT9" s="254"/>
      <c r="AU9" s="254"/>
      <c r="AV9" s="254"/>
      <c r="AW9" s="254"/>
      <c r="AX9" s="254"/>
      <c r="AY9" s="254"/>
      <c r="AZ9" s="254"/>
      <c r="BA9" s="254"/>
      <c r="BB9" s="254"/>
      <c r="BC9" s="254"/>
    </row>
    <row r="10" spans="1:55" s="5" customFormat="1" ht="20.100000000000001" customHeight="1" x14ac:dyDescent="0.25">
      <c r="A10" s="26"/>
      <c r="B10" s="20"/>
      <c r="C10" s="25" t="s">
        <v>18</v>
      </c>
      <c r="D10" s="27"/>
      <c r="E10" s="10">
        <f>F5</f>
        <v>2015</v>
      </c>
      <c r="F10" s="25" t="s">
        <v>19</v>
      </c>
      <c r="G10" s="27"/>
      <c r="H10" s="27"/>
      <c r="I10" s="27"/>
      <c r="J10" s="27"/>
      <c r="K10" s="9"/>
      <c r="L10" s="9"/>
      <c r="M10" s="9"/>
      <c r="N10" s="9"/>
      <c r="O10" s="255"/>
      <c r="P10" s="255"/>
      <c r="Q10" s="255"/>
      <c r="R10" s="255"/>
      <c r="S10" s="255"/>
      <c r="T10" s="255"/>
      <c r="U10" s="255"/>
      <c r="V10" s="255"/>
      <c r="W10" s="255"/>
      <c r="X10" s="255"/>
      <c r="Y10" s="255"/>
      <c r="Z10" s="255"/>
      <c r="AA10" s="255"/>
      <c r="AB10" s="255"/>
      <c r="AC10" s="255"/>
      <c r="AD10" s="255"/>
      <c r="AE10" s="255"/>
      <c r="AF10" s="255"/>
      <c r="AG10" s="255"/>
      <c r="AH10" s="255"/>
      <c r="AI10" s="255"/>
      <c r="AJ10" s="255"/>
      <c r="AK10" s="255"/>
      <c r="AL10" s="255"/>
      <c r="AM10" s="255"/>
      <c r="AN10" s="255"/>
      <c r="AO10" s="255"/>
      <c r="AP10" s="255"/>
      <c r="AQ10" s="254"/>
      <c r="AR10" s="254"/>
      <c r="AS10" s="254"/>
      <c r="AT10" s="254"/>
      <c r="AU10" s="254"/>
      <c r="AV10" s="254"/>
      <c r="AW10" s="254"/>
      <c r="AX10" s="254"/>
      <c r="AY10" s="254"/>
      <c r="AZ10" s="254"/>
      <c r="BA10" s="254"/>
      <c r="BB10" s="254"/>
      <c r="BC10" s="254"/>
    </row>
    <row r="11" spans="1:55" ht="32.25" customHeight="1" x14ac:dyDescent="0.25">
      <c r="A11" s="17" t="s">
        <v>25</v>
      </c>
      <c r="B11" s="18" t="s">
        <v>1</v>
      </c>
      <c r="C11" s="19" t="s">
        <v>2</v>
      </c>
      <c r="D11" s="19" t="s">
        <v>3</v>
      </c>
      <c r="E11" s="19" t="s">
        <v>4</v>
      </c>
      <c r="F11" s="19" t="s">
        <v>5</v>
      </c>
      <c r="G11" s="19" t="s">
        <v>6</v>
      </c>
      <c r="H11" s="19" t="s">
        <v>7</v>
      </c>
      <c r="I11" s="19" t="s">
        <v>8</v>
      </c>
      <c r="J11" s="19" t="s">
        <v>9</v>
      </c>
      <c r="K11" s="19" t="s">
        <v>10</v>
      </c>
      <c r="L11" s="19" t="s">
        <v>11</v>
      </c>
      <c r="M11" s="19" t="s">
        <v>12</v>
      </c>
      <c r="N11" s="19" t="s">
        <v>13</v>
      </c>
      <c r="O11" s="256"/>
    </row>
    <row r="12" spans="1:55" ht="15" hidden="1" x14ac:dyDescent="0.2">
      <c r="A12" s="11"/>
      <c r="B12" s="11"/>
      <c r="C12" s="11">
        <v>1</v>
      </c>
      <c r="D12" s="11">
        <v>2</v>
      </c>
      <c r="E12" s="11">
        <v>3</v>
      </c>
      <c r="F12" s="11">
        <v>4</v>
      </c>
      <c r="G12" s="11">
        <v>5</v>
      </c>
      <c r="H12" s="11">
        <v>6</v>
      </c>
      <c r="I12" s="11">
        <v>7</v>
      </c>
      <c r="J12" s="11">
        <v>8</v>
      </c>
      <c r="K12" s="11">
        <v>9</v>
      </c>
      <c r="L12" s="11">
        <v>10</v>
      </c>
      <c r="M12" s="11">
        <v>11</v>
      </c>
      <c r="N12" s="11">
        <v>12</v>
      </c>
      <c r="O12" s="256"/>
    </row>
    <row r="13" spans="1:55" ht="15.75" x14ac:dyDescent="0.25">
      <c r="A13" s="14">
        <v>29992</v>
      </c>
      <c r="B13" s="15">
        <f>VLOOKUP(A13,$L$66:$N$104,$L$64,0)</f>
        <v>19499</v>
      </c>
      <c r="C13" s="16">
        <f t="shared" ref="C13:N34" si="0">ROUND(T66,0)</f>
        <v>19647</v>
      </c>
      <c r="D13" s="16">
        <f t="shared" si="0"/>
        <v>19796</v>
      </c>
      <c r="E13" s="16">
        <f t="shared" si="0"/>
        <v>19944</v>
      </c>
      <c r="F13" s="16">
        <f t="shared" si="0"/>
        <v>20096</v>
      </c>
      <c r="G13" s="16">
        <f t="shared" si="0"/>
        <v>20247</v>
      </c>
      <c r="H13" s="16">
        <f t="shared" si="0"/>
        <v>20399</v>
      </c>
      <c r="I13" s="16">
        <f t="shared" si="0"/>
        <v>20554</v>
      </c>
      <c r="J13" s="16">
        <f t="shared" si="0"/>
        <v>20709</v>
      </c>
      <c r="K13" s="16">
        <f t="shared" si="0"/>
        <v>20864</v>
      </c>
      <c r="L13" s="16">
        <f t="shared" si="0"/>
        <v>21022</v>
      </c>
      <c r="M13" s="16">
        <f t="shared" si="0"/>
        <v>21181</v>
      </c>
      <c r="N13" s="16">
        <f t="shared" si="0"/>
        <v>21339</v>
      </c>
      <c r="O13" s="96"/>
      <c r="Q13" s="257"/>
    </row>
    <row r="14" spans="1:55" ht="15.75" x14ac:dyDescent="0.25">
      <c r="A14" s="14">
        <v>30326</v>
      </c>
      <c r="B14" s="15">
        <f t="shared" ref="B14:B46" si="1">VLOOKUP(A14,$L$66:$N$104,$L$64,0)</f>
        <v>17396</v>
      </c>
      <c r="C14" s="16">
        <f t="shared" si="0"/>
        <v>17529</v>
      </c>
      <c r="D14" s="16">
        <f t="shared" si="0"/>
        <v>17662</v>
      </c>
      <c r="E14" s="16">
        <f t="shared" si="0"/>
        <v>17796</v>
      </c>
      <c r="F14" s="16">
        <f t="shared" si="0"/>
        <v>17932</v>
      </c>
      <c r="G14" s="16">
        <f t="shared" si="0"/>
        <v>18068</v>
      </c>
      <c r="H14" s="16">
        <f t="shared" si="0"/>
        <v>18204</v>
      </c>
      <c r="I14" s="16">
        <f t="shared" si="0"/>
        <v>18343</v>
      </c>
      <c r="J14" s="16">
        <f t="shared" si="0"/>
        <v>18482</v>
      </c>
      <c r="K14" s="16">
        <f t="shared" si="0"/>
        <v>18621</v>
      </c>
      <c r="L14" s="16">
        <f t="shared" si="0"/>
        <v>18763</v>
      </c>
      <c r="M14" s="16">
        <f t="shared" si="0"/>
        <v>18905</v>
      </c>
      <c r="N14" s="16">
        <f t="shared" si="0"/>
        <v>19047</v>
      </c>
      <c r="O14" s="96"/>
    </row>
    <row r="15" spans="1:55" ht="15.75" x14ac:dyDescent="0.25">
      <c r="A15" s="14">
        <v>30691</v>
      </c>
      <c r="B15" s="15">
        <f t="shared" si="1"/>
        <v>15521</v>
      </c>
      <c r="C15" s="16">
        <f t="shared" si="0"/>
        <v>15641</v>
      </c>
      <c r="D15" s="16">
        <f t="shared" si="0"/>
        <v>15760</v>
      </c>
      <c r="E15" s="16">
        <f t="shared" si="0"/>
        <v>15880</v>
      </c>
      <c r="F15" s="16">
        <f t="shared" si="0"/>
        <v>16002</v>
      </c>
      <c r="G15" s="16">
        <f t="shared" si="0"/>
        <v>16124</v>
      </c>
      <c r="H15" s="16">
        <f t="shared" si="0"/>
        <v>16246</v>
      </c>
      <c r="I15" s="16">
        <f t="shared" si="0"/>
        <v>16371</v>
      </c>
      <c r="J15" s="16">
        <f t="shared" si="0"/>
        <v>16496</v>
      </c>
      <c r="K15" s="16">
        <f t="shared" si="0"/>
        <v>16621</v>
      </c>
      <c r="L15" s="16">
        <f t="shared" si="0"/>
        <v>16748</v>
      </c>
      <c r="M15" s="16">
        <f t="shared" si="0"/>
        <v>16876</v>
      </c>
      <c r="N15" s="16">
        <f t="shared" si="0"/>
        <v>17003</v>
      </c>
      <c r="O15" s="96"/>
    </row>
    <row r="16" spans="1:55" ht="15.75" x14ac:dyDescent="0.25">
      <c r="A16" s="14">
        <v>31057</v>
      </c>
      <c r="B16" s="15">
        <f t="shared" si="1"/>
        <v>13820</v>
      </c>
      <c r="C16" s="16">
        <f t="shared" si="0"/>
        <v>13927</v>
      </c>
      <c r="D16" s="16">
        <f t="shared" si="0"/>
        <v>14034</v>
      </c>
      <c r="E16" s="16">
        <f t="shared" si="0"/>
        <v>14142</v>
      </c>
      <c r="F16" s="16">
        <f t="shared" si="0"/>
        <v>14251</v>
      </c>
      <c r="G16" s="16">
        <f t="shared" si="0"/>
        <v>14361</v>
      </c>
      <c r="H16" s="16">
        <f t="shared" si="0"/>
        <v>14470</v>
      </c>
      <c r="I16" s="16">
        <f t="shared" si="0"/>
        <v>14582</v>
      </c>
      <c r="J16" s="16">
        <f t="shared" si="0"/>
        <v>14694</v>
      </c>
      <c r="K16" s="16">
        <f t="shared" si="0"/>
        <v>14806</v>
      </c>
      <c r="L16" s="16">
        <f t="shared" si="0"/>
        <v>14921</v>
      </c>
      <c r="M16" s="16">
        <f t="shared" si="0"/>
        <v>15035</v>
      </c>
      <c r="N16" s="16">
        <f t="shared" si="0"/>
        <v>15150</v>
      </c>
      <c r="O16" s="96"/>
    </row>
    <row r="17" spans="1:15" ht="15.75" x14ac:dyDescent="0.25">
      <c r="A17" s="14">
        <v>31422</v>
      </c>
      <c r="B17" s="15">
        <f t="shared" si="1"/>
        <v>12302</v>
      </c>
      <c r="C17" s="16">
        <f t="shared" si="0"/>
        <v>12398</v>
      </c>
      <c r="D17" s="16">
        <f t="shared" si="0"/>
        <v>12494</v>
      </c>
      <c r="E17" s="16">
        <f t="shared" si="0"/>
        <v>12591</v>
      </c>
      <c r="F17" s="16">
        <f t="shared" si="0"/>
        <v>12689</v>
      </c>
      <c r="G17" s="16">
        <f t="shared" si="0"/>
        <v>12787</v>
      </c>
      <c r="H17" s="16">
        <f t="shared" si="0"/>
        <v>12886</v>
      </c>
      <c r="I17" s="16">
        <f t="shared" si="0"/>
        <v>12986</v>
      </c>
      <c r="J17" s="16">
        <f t="shared" si="0"/>
        <v>13087</v>
      </c>
      <c r="K17" s="16">
        <f t="shared" si="0"/>
        <v>13187</v>
      </c>
      <c r="L17" s="16">
        <f t="shared" si="0"/>
        <v>13290</v>
      </c>
      <c r="M17" s="16">
        <f t="shared" si="0"/>
        <v>13392</v>
      </c>
      <c r="N17" s="16">
        <f t="shared" si="0"/>
        <v>13495</v>
      </c>
      <c r="O17" s="96"/>
    </row>
    <row r="18" spans="1:15" ht="15.75" x14ac:dyDescent="0.25">
      <c r="A18" s="14">
        <v>31787</v>
      </c>
      <c r="B18" s="15">
        <f t="shared" si="1"/>
        <v>10939</v>
      </c>
      <c r="C18" s="16">
        <f t="shared" si="0"/>
        <v>11025</v>
      </c>
      <c r="D18" s="16">
        <f t="shared" si="0"/>
        <v>11112</v>
      </c>
      <c r="E18" s="16">
        <f t="shared" si="0"/>
        <v>11198</v>
      </c>
      <c r="F18" s="16">
        <f t="shared" si="0"/>
        <v>11286</v>
      </c>
      <c r="G18" s="16">
        <f t="shared" si="0"/>
        <v>11374</v>
      </c>
      <c r="H18" s="16">
        <f t="shared" si="0"/>
        <v>11463</v>
      </c>
      <c r="I18" s="16">
        <f t="shared" si="0"/>
        <v>11553</v>
      </c>
      <c r="J18" s="16">
        <f t="shared" si="0"/>
        <v>11643</v>
      </c>
      <c r="K18" s="16">
        <f t="shared" si="0"/>
        <v>11733</v>
      </c>
      <c r="L18" s="16">
        <f t="shared" si="0"/>
        <v>11825</v>
      </c>
      <c r="M18" s="16">
        <f t="shared" si="0"/>
        <v>11917</v>
      </c>
      <c r="N18" s="16">
        <f t="shared" si="0"/>
        <v>12010</v>
      </c>
      <c r="O18" s="258"/>
    </row>
    <row r="19" spans="1:15" ht="15.75" x14ac:dyDescent="0.25">
      <c r="A19" s="14">
        <v>32152</v>
      </c>
      <c r="B19" s="15">
        <f t="shared" si="1"/>
        <v>9733</v>
      </c>
      <c r="C19" s="16">
        <f t="shared" si="0"/>
        <v>9811</v>
      </c>
      <c r="D19" s="16">
        <f t="shared" si="0"/>
        <v>9888</v>
      </c>
      <c r="E19" s="16">
        <f t="shared" si="0"/>
        <v>9966</v>
      </c>
      <c r="F19" s="16">
        <f t="shared" si="0"/>
        <v>10045</v>
      </c>
      <c r="G19" s="16">
        <f t="shared" si="0"/>
        <v>10124</v>
      </c>
      <c r="H19" s="16">
        <f t="shared" si="0"/>
        <v>10204</v>
      </c>
      <c r="I19" s="16">
        <f t="shared" si="0"/>
        <v>10285</v>
      </c>
      <c r="J19" s="16">
        <f t="shared" si="0"/>
        <v>10366</v>
      </c>
      <c r="K19" s="16">
        <f t="shared" si="0"/>
        <v>10447</v>
      </c>
      <c r="L19" s="16">
        <f t="shared" si="0"/>
        <v>10530</v>
      </c>
      <c r="M19" s="16">
        <f t="shared" si="0"/>
        <v>10612</v>
      </c>
      <c r="N19" s="16">
        <f t="shared" si="0"/>
        <v>10695</v>
      </c>
      <c r="O19" s="96"/>
    </row>
    <row r="20" spans="1:15" ht="15.75" x14ac:dyDescent="0.25">
      <c r="A20" s="14">
        <v>32518</v>
      </c>
      <c r="B20" s="15">
        <f t="shared" si="1"/>
        <v>8633</v>
      </c>
      <c r="C20" s="16">
        <f t="shared" si="0"/>
        <v>8703</v>
      </c>
      <c r="D20" s="16">
        <f t="shared" si="0"/>
        <v>8772</v>
      </c>
      <c r="E20" s="16">
        <f t="shared" si="0"/>
        <v>8842</v>
      </c>
      <c r="F20" s="16">
        <f t="shared" si="0"/>
        <v>8913</v>
      </c>
      <c r="G20" s="16">
        <f t="shared" si="0"/>
        <v>8984</v>
      </c>
      <c r="H20" s="16">
        <f t="shared" si="0"/>
        <v>9055</v>
      </c>
      <c r="I20" s="16">
        <f t="shared" si="0"/>
        <v>9128</v>
      </c>
      <c r="J20" s="16">
        <f t="shared" si="0"/>
        <v>9201</v>
      </c>
      <c r="K20" s="16">
        <f t="shared" si="0"/>
        <v>9273</v>
      </c>
      <c r="L20" s="16">
        <f t="shared" si="0"/>
        <v>9348</v>
      </c>
      <c r="M20" s="16">
        <f t="shared" si="0"/>
        <v>9422</v>
      </c>
      <c r="N20" s="16">
        <f t="shared" si="0"/>
        <v>9496</v>
      </c>
      <c r="O20" s="96"/>
    </row>
    <row r="21" spans="1:15" ht="15.75" x14ac:dyDescent="0.25">
      <c r="A21" s="14">
        <v>32874</v>
      </c>
      <c r="B21" s="15">
        <f t="shared" si="1"/>
        <v>8375</v>
      </c>
      <c r="C21" s="16">
        <f t="shared" si="0"/>
        <v>8443</v>
      </c>
      <c r="D21" s="16">
        <f t="shared" si="0"/>
        <v>8510</v>
      </c>
      <c r="E21" s="16">
        <f t="shared" si="0"/>
        <v>8578</v>
      </c>
      <c r="F21" s="16">
        <f t="shared" si="0"/>
        <v>8648</v>
      </c>
      <c r="G21" s="16">
        <f t="shared" si="0"/>
        <v>8717</v>
      </c>
      <c r="H21" s="16">
        <f t="shared" si="0"/>
        <v>8786</v>
      </c>
      <c r="I21" s="16">
        <f t="shared" si="0"/>
        <v>8857</v>
      </c>
      <c r="J21" s="16">
        <f t="shared" si="0"/>
        <v>8927</v>
      </c>
      <c r="K21" s="16">
        <f t="shared" si="0"/>
        <v>8998</v>
      </c>
      <c r="L21" s="16">
        <f t="shared" si="0"/>
        <v>9071</v>
      </c>
      <c r="M21" s="16">
        <f t="shared" si="0"/>
        <v>9143</v>
      </c>
      <c r="N21" s="16">
        <f t="shared" si="0"/>
        <v>9215</v>
      </c>
      <c r="O21" s="96"/>
    </row>
    <row r="22" spans="1:15" ht="15.75" x14ac:dyDescent="0.25">
      <c r="A22" s="14">
        <v>33239</v>
      </c>
      <c r="B22" s="15">
        <f t="shared" si="1"/>
        <v>7431</v>
      </c>
      <c r="C22" s="16">
        <f t="shared" si="0"/>
        <v>7492</v>
      </c>
      <c r="D22" s="16">
        <f t="shared" si="0"/>
        <v>7553</v>
      </c>
      <c r="E22" s="16">
        <f t="shared" si="0"/>
        <v>7614</v>
      </c>
      <c r="F22" s="16">
        <f t="shared" si="0"/>
        <v>7676</v>
      </c>
      <c r="G22" s="16">
        <f t="shared" si="0"/>
        <v>7738</v>
      </c>
      <c r="H22" s="16">
        <f t="shared" si="0"/>
        <v>7801</v>
      </c>
      <c r="I22" s="16">
        <f t="shared" si="0"/>
        <v>7864</v>
      </c>
      <c r="J22" s="16">
        <f t="shared" si="0"/>
        <v>7928</v>
      </c>
      <c r="K22" s="16">
        <f t="shared" si="0"/>
        <v>7991</v>
      </c>
      <c r="L22" s="16">
        <f t="shared" si="0"/>
        <v>8056</v>
      </c>
      <c r="M22" s="16">
        <f t="shared" si="0"/>
        <v>8121</v>
      </c>
      <c r="N22" s="16">
        <f t="shared" si="0"/>
        <v>8186</v>
      </c>
      <c r="O22" s="96"/>
    </row>
    <row r="23" spans="1:15" ht="15.75" x14ac:dyDescent="0.25">
      <c r="A23" s="14">
        <v>33604</v>
      </c>
      <c r="B23" s="15">
        <f t="shared" si="1"/>
        <v>6587</v>
      </c>
      <c r="C23" s="16">
        <f t="shared" si="0"/>
        <v>6642</v>
      </c>
      <c r="D23" s="16">
        <f t="shared" si="0"/>
        <v>6697</v>
      </c>
      <c r="E23" s="16">
        <f t="shared" si="0"/>
        <v>6751</v>
      </c>
      <c r="F23" s="16">
        <f t="shared" si="0"/>
        <v>6807</v>
      </c>
      <c r="G23" s="16">
        <f t="shared" si="0"/>
        <v>6863</v>
      </c>
      <c r="H23" s="16">
        <f t="shared" si="0"/>
        <v>6919</v>
      </c>
      <c r="I23" s="16">
        <f t="shared" si="0"/>
        <v>6977</v>
      </c>
      <c r="J23" s="16">
        <f t="shared" si="0"/>
        <v>7034</v>
      </c>
      <c r="K23" s="16">
        <f t="shared" si="0"/>
        <v>7091</v>
      </c>
      <c r="L23" s="16">
        <f t="shared" si="0"/>
        <v>7149</v>
      </c>
      <c r="M23" s="16">
        <f t="shared" si="0"/>
        <v>7208</v>
      </c>
      <c r="N23" s="16">
        <f t="shared" si="0"/>
        <v>7266</v>
      </c>
      <c r="O23" s="96"/>
    </row>
    <row r="24" spans="1:15" ht="15.75" x14ac:dyDescent="0.25">
      <c r="A24" s="14">
        <v>33970</v>
      </c>
      <c r="B24" s="15">
        <f t="shared" si="1"/>
        <v>5845</v>
      </c>
      <c r="C24" s="16">
        <f t="shared" si="0"/>
        <v>5894</v>
      </c>
      <c r="D24" s="16">
        <f t="shared" si="0"/>
        <v>5944</v>
      </c>
      <c r="E24" s="16">
        <f t="shared" si="0"/>
        <v>5993</v>
      </c>
      <c r="F24" s="16">
        <f t="shared" si="0"/>
        <v>6044</v>
      </c>
      <c r="G24" s="16">
        <f t="shared" si="0"/>
        <v>6094</v>
      </c>
      <c r="H24" s="16">
        <f t="shared" si="0"/>
        <v>6145</v>
      </c>
      <c r="I24" s="16">
        <f t="shared" si="0"/>
        <v>6196</v>
      </c>
      <c r="J24" s="16">
        <f t="shared" si="0"/>
        <v>6248</v>
      </c>
      <c r="K24" s="16">
        <f t="shared" si="0"/>
        <v>6300</v>
      </c>
      <c r="L24" s="16">
        <f t="shared" si="0"/>
        <v>6352</v>
      </c>
      <c r="M24" s="16">
        <f t="shared" si="0"/>
        <v>6405</v>
      </c>
      <c r="N24" s="16">
        <f t="shared" si="0"/>
        <v>6458</v>
      </c>
      <c r="O24" s="96"/>
    </row>
    <row r="25" spans="1:15" ht="15.75" x14ac:dyDescent="0.25">
      <c r="A25" s="14">
        <v>34335</v>
      </c>
      <c r="B25" s="15">
        <f t="shared" si="1"/>
        <v>5177</v>
      </c>
      <c r="C25" s="16">
        <f t="shared" si="0"/>
        <v>5222</v>
      </c>
      <c r="D25" s="16">
        <f t="shared" si="0"/>
        <v>5266</v>
      </c>
      <c r="E25" s="16">
        <f t="shared" si="0"/>
        <v>5311</v>
      </c>
      <c r="F25" s="16">
        <f t="shared" si="0"/>
        <v>5356</v>
      </c>
      <c r="G25" s="16">
        <f t="shared" si="0"/>
        <v>5402</v>
      </c>
      <c r="H25" s="16">
        <f t="shared" si="0"/>
        <v>5447</v>
      </c>
      <c r="I25" s="16">
        <f t="shared" si="0"/>
        <v>5494</v>
      </c>
      <c r="J25" s="16">
        <f t="shared" si="0"/>
        <v>5540</v>
      </c>
      <c r="K25" s="16">
        <f t="shared" si="0"/>
        <v>5587</v>
      </c>
      <c r="L25" s="16">
        <f t="shared" si="0"/>
        <v>5635</v>
      </c>
      <c r="M25" s="16">
        <f t="shared" si="0"/>
        <v>5682</v>
      </c>
      <c r="N25" s="16">
        <f t="shared" si="0"/>
        <v>5730</v>
      </c>
      <c r="O25" s="96"/>
    </row>
    <row r="26" spans="1:15" ht="15.75" x14ac:dyDescent="0.25">
      <c r="A26" s="14">
        <v>34700</v>
      </c>
      <c r="B26" s="15">
        <f t="shared" si="1"/>
        <v>4592</v>
      </c>
      <c r="C26" s="16">
        <f t="shared" si="0"/>
        <v>4632</v>
      </c>
      <c r="D26" s="16">
        <f t="shared" si="0"/>
        <v>4673</v>
      </c>
      <c r="E26" s="16">
        <f t="shared" si="0"/>
        <v>4713</v>
      </c>
      <c r="F26" s="16">
        <f t="shared" si="0"/>
        <v>4754</v>
      </c>
      <c r="G26" s="16">
        <f t="shared" si="0"/>
        <v>4795</v>
      </c>
      <c r="H26" s="16">
        <f t="shared" si="0"/>
        <v>4837</v>
      </c>
      <c r="I26" s="16">
        <f t="shared" si="0"/>
        <v>4879</v>
      </c>
      <c r="J26" s="16">
        <f t="shared" si="0"/>
        <v>4921</v>
      </c>
      <c r="K26" s="16">
        <f t="shared" si="0"/>
        <v>4963</v>
      </c>
      <c r="L26" s="16">
        <f t="shared" si="0"/>
        <v>5006</v>
      </c>
      <c r="M26" s="16">
        <f t="shared" si="0"/>
        <v>5049</v>
      </c>
      <c r="N26" s="16">
        <f t="shared" si="0"/>
        <v>5092</v>
      </c>
      <c r="O26" s="96"/>
    </row>
    <row r="27" spans="1:15" ht="15.75" x14ac:dyDescent="0.25">
      <c r="A27" s="14">
        <v>35065</v>
      </c>
      <c r="B27" s="15">
        <f t="shared" si="1"/>
        <v>4069</v>
      </c>
      <c r="C27" s="16">
        <f t="shared" si="0"/>
        <v>4106</v>
      </c>
      <c r="D27" s="16">
        <f t="shared" si="0"/>
        <v>4142</v>
      </c>
      <c r="E27" s="16">
        <f t="shared" si="0"/>
        <v>4179</v>
      </c>
      <c r="F27" s="16">
        <f t="shared" si="0"/>
        <v>4216</v>
      </c>
      <c r="G27" s="16">
        <f t="shared" si="0"/>
        <v>4253</v>
      </c>
      <c r="H27" s="16">
        <f t="shared" si="0"/>
        <v>4291</v>
      </c>
      <c r="I27" s="16">
        <f t="shared" si="0"/>
        <v>4329</v>
      </c>
      <c r="J27" s="16">
        <f t="shared" si="0"/>
        <v>4367</v>
      </c>
      <c r="K27" s="16">
        <f t="shared" si="0"/>
        <v>4405</v>
      </c>
      <c r="L27" s="16">
        <f t="shared" si="0"/>
        <v>4444</v>
      </c>
      <c r="M27" s="16">
        <f t="shared" si="0"/>
        <v>4483</v>
      </c>
      <c r="N27" s="16">
        <f t="shared" si="0"/>
        <v>4522</v>
      </c>
      <c r="O27" s="96"/>
    </row>
    <row r="28" spans="1:15" ht="15.75" x14ac:dyDescent="0.25">
      <c r="A28" s="14">
        <v>35431</v>
      </c>
      <c r="B28" s="15">
        <f t="shared" si="1"/>
        <v>3599</v>
      </c>
      <c r="C28" s="16">
        <f t="shared" si="0"/>
        <v>3632</v>
      </c>
      <c r="D28" s="16">
        <f t="shared" si="0"/>
        <v>3665</v>
      </c>
      <c r="E28" s="16">
        <f t="shared" si="0"/>
        <v>3698</v>
      </c>
      <c r="F28" s="16">
        <f t="shared" si="0"/>
        <v>3732</v>
      </c>
      <c r="G28" s="16">
        <f t="shared" si="0"/>
        <v>3766</v>
      </c>
      <c r="H28" s="16">
        <f t="shared" si="0"/>
        <v>3800</v>
      </c>
      <c r="I28" s="16">
        <f t="shared" si="0"/>
        <v>3835</v>
      </c>
      <c r="J28" s="16">
        <f t="shared" si="0"/>
        <v>3869</v>
      </c>
      <c r="K28" s="16">
        <f t="shared" si="0"/>
        <v>3904</v>
      </c>
      <c r="L28" s="16">
        <f t="shared" si="0"/>
        <v>3939</v>
      </c>
      <c r="M28" s="16">
        <f t="shared" si="0"/>
        <v>3974</v>
      </c>
      <c r="N28" s="16">
        <f t="shared" si="0"/>
        <v>4010</v>
      </c>
      <c r="O28" s="96"/>
    </row>
    <row r="29" spans="1:15" ht="15.75" x14ac:dyDescent="0.25">
      <c r="A29" s="14">
        <v>35796</v>
      </c>
      <c r="B29" s="15">
        <f t="shared" si="1"/>
        <v>3187</v>
      </c>
      <c r="C29" s="16">
        <f t="shared" si="0"/>
        <v>3217</v>
      </c>
      <c r="D29" s="16">
        <f t="shared" si="0"/>
        <v>3247</v>
      </c>
      <c r="E29" s="16">
        <f t="shared" si="0"/>
        <v>3277</v>
      </c>
      <c r="F29" s="16">
        <f t="shared" si="0"/>
        <v>3308</v>
      </c>
      <c r="G29" s="16">
        <f t="shared" si="0"/>
        <v>3339</v>
      </c>
      <c r="H29" s="16">
        <f t="shared" si="0"/>
        <v>3370</v>
      </c>
      <c r="I29" s="16">
        <f t="shared" si="0"/>
        <v>3401</v>
      </c>
      <c r="J29" s="16">
        <f t="shared" si="0"/>
        <v>3433</v>
      </c>
      <c r="K29" s="16">
        <f t="shared" si="0"/>
        <v>3464</v>
      </c>
      <c r="L29" s="16">
        <f t="shared" si="0"/>
        <v>3496</v>
      </c>
      <c r="M29" s="16">
        <f t="shared" si="0"/>
        <v>3529</v>
      </c>
      <c r="N29" s="16">
        <f t="shared" si="0"/>
        <v>3561</v>
      </c>
      <c r="O29" s="96"/>
    </row>
    <row r="30" spans="1:15" ht="15.75" x14ac:dyDescent="0.25">
      <c r="A30" s="14">
        <v>36161</v>
      </c>
      <c r="B30" s="15">
        <f t="shared" si="1"/>
        <v>2818</v>
      </c>
      <c r="C30" s="16">
        <f t="shared" si="0"/>
        <v>2845</v>
      </c>
      <c r="D30" s="16">
        <f t="shared" si="0"/>
        <v>2873</v>
      </c>
      <c r="E30" s="16">
        <f t="shared" si="0"/>
        <v>2900</v>
      </c>
      <c r="F30" s="16">
        <f t="shared" si="0"/>
        <v>2928</v>
      </c>
      <c r="G30" s="16">
        <f t="shared" si="0"/>
        <v>2957</v>
      </c>
      <c r="H30" s="16">
        <f t="shared" si="0"/>
        <v>2985</v>
      </c>
      <c r="I30" s="16">
        <f t="shared" si="0"/>
        <v>3013</v>
      </c>
      <c r="J30" s="16">
        <f t="shared" si="0"/>
        <v>3042</v>
      </c>
      <c r="K30" s="16">
        <f t="shared" si="0"/>
        <v>3071</v>
      </c>
      <c r="L30" s="16">
        <f t="shared" si="0"/>
        <v>3100</v>
      </c>
      <c r="M30" s="16">
        <f t="shared" si="0"/>
        <v>3129</v>
      </c>
      <c r="N30" s="16">
        <f t="shared" si="0"/>
        <v>3159</v>
      </c>
      <c r="O30" s="96"/>
    </row>
    <row r="31" spans="1:15" ht="15.75" x14ac:dyDescent="0.25">
      <c r="A31" s="14">
        <v>36526</v>
      </c>
      <c r="B31" s="15">
        <f t="shared" si="1"/>
        <v>2497</v>
      </c>
      <c r="C31" s="16">
        <f t="shared" si="0"/>
        <v>2522</v>
      </c>
      <c r="D31" s="16">
        <f t="shared" si="0"/>
        <v>2547</v>
      </c>
      <c r="E31" s="16">
        <f t="shared" si="0"/>
        <v>2572</v>
      </c>
      <c r="F31" s="16">
        <f t="shared" si="0"/>
        <v>2598</v>
      </c>
      <c r="G31" s="16">
        <f t="shared" si="0"/>
        <v>2624</v>
      </c>
      <c r="H31" s="16">
        <f t="shared" si="0"/>
        <v>2650</v>
      </c>
      <c r="I31" s="16">
        <f t="shared" si="0"/>
        <v>2676</v>
      </c>
      <c r="J31" s="16">
        <f t="shared" si="0"/>
        <v>2702</v>
      </c>
      <c r="K31" s="16">
        <f t="shared" si="0"/>
        <v>2728</v>
      </c>
      <c r="L31" s="16">
        <f t="shared" si="0"/>
        <v>2755</v>
      </c>
      <c r="M31" s="16">
        <f t="shared" si="0"/>
        <v>2782</v>
      </c>
      <c r="N31" s="16">
        <f t="shared" si="0"/>
        <v>2809</v>
      </c>
      <c r="O31" s="96"/>
    </row>
    <row r="32" spans="1:15" ht="15.75" x14ac:dyDescent="0.25">
      <c r="A32" s="14">
        <v>36892</v>
      </c>
      <c r="B32" s="15">
        <f t="shared" si="1"/>
        <v>2204</v>
      </c>
      <c r="C32" s="16">
        <f t="shared" si="0"/>
        <v>2227</v>
      </c>
      <c r="D32" s="16">
        <f t="shared" si="0"/>
        <v>2250</v>
      </c>
      <c r="E32" s="16">
        <f t="shared" si="0"/>
        <v>2273</v>
      </c>
      <c r="F32" s="16">
        <f t="shared" si="0"/>
        <v>2297</v>
      </c>
      <c r="G32" s="16">
        <f t="shared" si="0"/>
        <v>2320</v>
      </c>
      <c r="H32" s="16">
        <f t="shared" si="0"/>
        <v>2344</v>
      </c>
      <c r="I32" s="16">
        <f t="shared" si="0"/>
        <v>2368</v>
      </c>
      <c r="J32" s="16">
        <f t="shared" si="0"/>
        <v>2392</v>
      </c>
      <c r="K32" s="16">
        <f t="shared" si="0"/>
        <v>2416</v>
      </c>
      <c r="L32" s="16">
        <f t="shared" si="0"/>
        <v>2440</v>
      </c>
      <c r="M32" s="16">
        <f t="shared" si="0"/>
        <v>2465</v>
      </c>
      <c r="N32" s="16">
        <f t="shared" si="0"/>
        <v>2490</v>
      </c>
      <c r="O32" s="96"/>
    </row>
    <row r="33" spans="1:15" ht="15.75" x14ac:dyDescent="0.25">
      <c r="A33" s="14">
        <v>37257</v>
      </c>
      <c r="B33" s="15">
        <f t="shared" si="1"/>
        <v>1947</v>
      </c>
      <c r="C33" s="16">
        <f t="shared" si="0"/>
        <v>1968</v>
      </c>
      <c r="D33" s="16">
        <f t="shared" si="0"/>
        <v>1989</v>
      </c>
      <c r="E33" s="16">
        <f t="shared" si="0"/>
        <v>2010</v>
      </c>
      <c r="F33" s="16">
        <f t="shared" si="0"/>
        <v>2032</v>
      </c>
      <c r="G33" s="16">
        <f t="shared" si="0"/>
        <v>2054</v>
      </c>
      <c r="H33" s="16">
        <f t="shared" si="0"/>
        <v>2075</v>
      </c>
      <c r="I33" s="16">
        <f t="shared" si="0"/>
        <v>2097</v>
      </c>
      <c r="J33" s="16">
        <f t="shared" si="0"/>
        <v>2120</v>
      </c>
      <c r="K33" s="16">
        <f t="shared" si="0"/>
        <v>2142</v>
      </c>
      <c r="L33" s="16">
        <f t="shared" si="0"/>
        <v>2164</v>
      </c>
      <c r="M33" s="16">
        <f t="shared" si="0"/>
        <v>2187</v>
      </c>
      <c r="N33" s="16">
        <f t="shared" si="0"/>
        <v>2209</v>
      </c>
      <c r="O33" s="96"/>
    </row>
    <row r="34" spans="1:15" ht="15.75" x14ac:dyDescent="0.25">
      <c r="A34" s="14">
        <v>37622</v>
      </c>
      <c r="B34" s="15">
        <f t="shared" si="1"/>
        <v>1711</v>
      </c>
      <c r="C34" s="16">
        <f t="shared" si="0"/>
        <v>1730</v>
      </c>
      <c r="D34" s="16">
        <f t="shared" si="0"/>
        <v>1750</v>
      </c>
      <c r="E34" s="16">
        <f t="shared" si="0"/>
        <v>1769</v>
      </c>
      <c r="F34" s="16">
        <f t="shared" ref="F34:F44" si="2">ROUND(W87,0)</f>
        <v>1789</v>
      </c>
      <c r="G34" s="16">
        <f t="shared" ref="G34:G44" si="3">ROUND(X87,0)</f>
        <v>1809</v>
      </c>
      <c r="H34" s="16">
        <f t="shared" ref="H34:H44" si="4">ROUND(Y87,0)</f>
        <v>1829</v>
      </c>
      <c r="I34" s="16">
        <f t="shared" ref="I34:I44" si="5">ROUND(Z87,0)</f>
        <v>1849</v>
      </c>
      <c r="J34" s="16">
        <f t="shared" ref="J34:J44" si="6">ROUND(AA87,0)</f>
        <v>1870</v>
      </c>
      <c r="K34" s="16">
        <f t="shared" ref="K34:K44" si="7">ROUND(AB87,0)</f>
        <v>1890</v>
      </c>
      <c r="L34" s="16">
        <f t="shared" ref="L34:L44" si="8">ROUND(AC87,0)</f>
        <v>1911</v>
      </c>
      <c r="M34" s="16">
        <f t="shared" ref="M34:M44" si="9">ROUND(AD87,0)</f>
        <v>1931</v>
      </c>
      <c r="N34" s="16">
        <f t="shared" ref="N34:N44" si="10">ROUND(AE87,0)</f>
        <v>1952</v>
      </c>
      <c r="O34" s="96"/>
    </row>
    <row r="35" spans="1:15" ht="15.75" x14ac:dyDescent="0.25">
      <c r="A35" s="14">
        <v>37987</v>
      </c>
      <c r="B35" s="15">
        <f t="shared" si="1"/>
        <v>1497</v>
      </c>
      <c r="C35" s="16">
        <f t="shared" ref="C35:C44" si="11">ROUND(T88,0)</f>
        <v>1515</v>
      </c>
      <c r="D35" s="16">
        <f t="shared" ref="D35:D44" si="12">ROUND(U88,0)</f>
        <v>1533</v>
      </c>
      <c r="E35" s="16">
        <f t="shared" ref="E35:E44" si="13">ROUND(V88,0)</f>
        <v>1551</v>
      </c>
      <c r="F35" s="16">
        <f t="shared" si="2"/>
        <v>1569</v>
      </c>
      <c r="G35" s="16">
        <f t="shared" si="3"/>
        <v>1587</v>
      </c>
      <c r="H35" s="16">
        <f t="shared" si="4"/>
        <v>1606</v>
      </c>
      <c r="I35" s="16">
        <f t="shared" si="5"/>
        <v>1624</v>
      </c>
      <c r="J35" s="16">
        <f t="shared" si="6"/>
        <v>1643</v>
      </c>
      <c r="K35" s="16">
        <f t="shared" si="7"/>
        <v>1662</v>
      </c>
      <c r="L35" s="16">
        <f t="shared" si="8"/>
        <v>1681</v>
      </c>
      <c r="M35" s="16">
        <f t="shared" si="9"/>
        <v>1700</v>
      </c>
      <c r="N35" s="16">
        <f t="shared" si="10"/>
        <v>1719</v>
      </c>
      <c r="O35" s="96"/>
    </row>
    <row r="36" spans="1:15" ht="15.75" x14ac:dyDescent="0.25">
      <c r="A36" s="14">
        <v>38353</v>
      </c>
      <c r="B36" s="15">
        <f t="shared" si="1"/>
        <v>1300</v>
      </c>
      <c r="C36" s="16">
        <f t="shared" si="11"/>
        <v>1316</v>
      </c>
      <c r="D36" s="16">
        <f t="shared" si="12"/>
        <v>1333</v>
      </c>
      <c r="E36" s="16">
        <f t="shared" si="13"/>
        <v>1349</v>
      </c>
      <c r="F36" s="16">
        <f t="shared" si="2"/>
        <v>1366</v>
      </c>
      <c r="G36" s="16">
        <f t="shared" si="3"/>
        <v>1383</v>
      </c>
      <c r="H36" s="16">
        <f t="shared" si="4"/>
        <v>1400</v>
      </c>
      <c r="I36" s="16">
        <f t="shared" si="5"/>
        <v>1417</v>
      </c>
      <c r="J36" s="16">
        <f t="shared" si="6"/>
        <v>1434</v>
      </c>
      <c r="K36" s="16">
        <f t="shared" si="7"/>
        <v>1452</v>
      </c>
      <c r="L36" s="16">
        <f t="shared" si="8"/>
        <v>1469</v>
      </c>
      <c r="M36" s="16">
        <f t="shared" si="9"/>
        <v>1487</v>
      </c>
      <c r="N36" s="16">
        <f t="shared" si="10"/>
        <v>1504</v>
      </c>
      <c r="O36" s="96"/>
    </row>
    <row r="37" spans="1:15" ht="15.75" x14ac:dyDescent="0.25">
      <c r="A37" s="14">
        <v>38718</v>
      </c>
      <c r="B37" s="15">
        <f t="shared" si="1"/>
        <v>1117</v>
      </c>
      <c r="C37" s="16">
        <f t="shared" si="11"/>
        <v>1132</v>
      </c>
      <c r="D37" s="16">
        <f t="shared" si="12"/>
        <v>1147</v>
      </c>
      <c r="E37" s="16">
        <f t="shared" si="13"/>
        <v>1162</v>
      </c>
      <c r="F37" s="16">
        <f t="shared" si="2"/>
        <v>1178</v>
      </c>
      <c r="G37" s="16">
        <f t="shared" si="3"/>
        <v>1193</v>
      </c>
      <c r="H37" s="16">
        <f t="shared" si="4"/>
        <v>1209</v>
      </c>
      <c r="I37" s="16">
        <f t="shared" si="5"/>
        <v>1225</v>
      </c>
      <c r="J37" s="16">
        <f t="shared" si="6"/>
        <v>1240</v>
      </c>
      <c r="K37" s="16">
        <f t="shared" si="7"/>
        <v>1256</v>
      </c>
      <c r="L37" s="16">
        <f t="shared" si="8"/>
        <v>1272</v>
      </c>
      <c r="M37" s="16">
        <f t="shared" si="9"/>
        <v>1289</v>
      </c>
      <c r="N37" s="16">
        <f t="shared" si="10"/>
        <v>1305</v>
      </c>
      <c r="O37" s="96"/>
    </row>
    <row r="38" spans="1:15" ht="15.75" x14ac:dyDescent="0.25">
      <c r="A38" s="14">
        <v>39083</v>
      </c>
      <c r="B38" s="15">
        <f t="shared" si="1"/>
        <v>952</v>
      </c>
      <c r="C38" s="16">
        <f t="shared" si="11"/>
        <v>966</v>
      </c>
      <c r="D38" s="16">
        <f t="shared" si="12"/>
        <v>980</v>
      </c>
      <c r="E38" s="16">
        <f t="shared" si="13"/>
        <v>994</v>
      </c>
      <c r="F38" s="16">
        <f t="shared" si="2"/>
        <v>1008</v>
      </c>
      <c r="G38" s="16">
        <f t="shared" si="3"/>
        <v>1022</v>
      </c>
      <c r="H38" s="16">
        <f t="shared" si="4"/>
        <v>1037</v>
      </c>
      <c r="I38" s="16">
        <f t="shared" si="5"/>
        <v>1051</v>
      </c>
      <c r="J38" s="16">
        <f t="shared" si="6"/>
        <v>1066</v>
      </c>
      <c r="K38" s="16">
        <f t="shared" si="7"/>
        <v>1080</v>
      </c>
      <c r="L38" s="16">
        <f t="shared" si="8"/>
        <v>1095</v>
      </c>
      <c r="M38" s="16">
        <f t="shared" si="9"/>
        <v>1110</v>
      </c>
      <c r="N38" s="16">
        <f t="shared" si="10"/>
        <v>1125</v>
      </c>
      <c r="O38" s="96"/>
    </row>
    <row r="39" spans="1:15" ht="15.75" x14ac:dyDescent="0.25">
      <c r="A39" s="14">
        <v>39448</v>
      </c>
      <c r="B39" s="15">
        <f t="shared" si="1"/>
        <v>797</v>
      </c>
      <c r="C39" s="16">
        <f t="shared" si="11"/>
        <v>810</v>
      </c>
      <c r="D39" s="16">
        <f t="shared" si="12"/>
        <v>823</v>
      </c>
      <c r="E39" s="16">
        <f t="shared" si="13"/>
        <v>835</v>
      </c>
      <c r="F39" s="16">
        <f t="shared" si="2"/>
        <v>849</v>
      </c>
      <c r="G39" s="16">
        <f t="shared" si="3"/>
        <v>862</v>
      </c>
      <c r="H39" s="16">
        <f t="shared" si="4"/>
        <v>875</v>
      </c>
      <c r="I39" s="16">
        <f t="shared" si="5"/>
        <v>888</v>
      </c>
      <c r="J39" s="16">
        <f t="shared" si="6"/>
        <v>902</v>
      </c>
      <c r="K39" s="16">
        <f t="shared" si="7"/>
        <v>915</v>
      </c>
      <c r="L39" s="16">
        <f t="shared" si="8"/>
        <v>929</v>
      </c>
      <c r="M39" s="16">
        <f t="shared" si="9"/>
        <v>942</v>
      </c>
      <c r="N39" s="16">
        <f t="shared" si="10"/>
        <v>956</v>
      </c>
      <c r="O39" s="96"/>
    </row>
    <row r="40" spans="1:15" ht="15.75" x14ac:dyDescent="0.25">
      <c r="A40" s="14">
        <v>39814</v>
      </c>
      <c r="B40" s="15">
        <f t="shared" si="1"/>
        <v>651</v>
      </c>
      <c r="C40" s="16">
        <f t="shared" si="11"/>
        <v>663</v>
      </c>
      <c r="D40" s="16">
        <f t="shared" si="12"/>
        <v>674</v>
      </c>
      <c r="E40" s="16">
        <f t="shared" si="13"/>
        <v>686</v>
      </c>
      <c r="F40" s="16">
        <f t="shared" si="2"/>
        <v>698</v>
      </c>
      <c r="G40" s="16">
        <f t="shared" si="3"/>
        <v>710</v>
      </c>
      <c r="H40" s="16">
        <f t="shared" si="4"/>
        <v>722</v>
      </c>
      <c r="I40" s="16">
        <f t="shared" si="5"/>
        <v>735</v>
      </c>
      <c r="J40" s="16">
        <f t="shared" si="6"/>
        <v>747</v>
      </c>
      <c r="K40" s="16">
        <f t="shared" si="7"/>
        <v>759</v>
      </c>
      <c r="L40" s="16">
        <f t="shared" si="8"/>
        <v>772</v>
      </c>
      <c r="M40" s="16">
        <f t="shared" si="9"/>
        <v>784</v>
      </c>
      <c r="N40" s="16">
        <f t="shared" si="10"/>
        <v>797</v>
      </c>
      <c r="O40" s="96"/>
    </row>
    <row r="41" spans="1:15" ht="15.75" x14ac:dyDescent="0.25">
      <c r="A41" s="14">
        <v>40179</v>
      </c>
      <c r="B41" s="15">
        <f t="shared" si="1"/>
        <v>521</v>
      </c>
      <c r="C41" s="16">
        <f t="shared" si="11"/>
        <v>532</v>
      </c>
      <c r="D41" s="16">
        <f t="shared" si="12"/>
        <v>543</v>
      </c>
      <c r="E41" s="16">
        <f t="shared" si="13"/>
        <v>553</v>
      </c>
      <c r="F41" s="16">
        <f t="shared" si="2"/>
        <v>564</v>
      </c>
      <c r="G41" s="16">
        <f t="shared" si="3"/>
        <v>576</v>
      </c>
      <c r="H41" s="16">
        <f t="shared" si="4"/>
        <v>587</v>
      </c>
      <c r="I41" s="16">
        <f t="shared" si="5"/>
        <v>598</v>
      </c>
      <c r="J41" s="16">
        <f t="shared" si="6"/>
        <v>609</v>
      </c>
      <c r="K41" s="16">
        <f t="shared" si="7"/>
        <v>621</v>
      </c>
      <c r="L41" s="16">
        <f t="shared" si="8"/>
        <v>632</v>
      </c>
      <c r="M41" s="16">
        <f t="shared" si="9"/>
        <v>644</v>
      </c>
      <c r="N41" s="16">
        <f t="shared" si="10"/>
        <v>655</v>
      </c>
      <c r="O41" s="96"/>
    </row>
    <row r="42" spans="1:15" ht="15.75" x14ac:dyDescent="0.25">
      <c r="A42" s="14">
        <v>40544</v>
      </c>
      <c r="B42" s="15">
        <f t="shared" si="1"/>
        <v>399</v>
      </c>
      <c r="C42" s="16">
        <f t="shared" si="11"/>
        <v>409</v>
      </c>
      <c r="D42" s="16">
        <f t="shared" si="12"/>
        <v>419</v>
      </c>
      <c r="E42" s="16">
        <f t="shared" si="13"/>
        <v>429</v>
      </c>
      <c r="F42" s="16">
        <f t="shared" si="2"/>
        <v>439</v>
      </c>
      <c r="G42" s="16">
        <f t="shared" si="3"/>
        <v>449</v>
      </c>
      <c r="H42" s="16">
        <f t="shared" si="4"/>
        <v>459</v>
      </c>
      <c r="I42" s="16">
        <f t="shared" si="5"/>
        <v>470</v>
      </c>
      <c r="J42" s="16">
        <f t="shared" si="6"/>
        <v>480</v>
      </c>
      <c r="K42" s="16">
        <f t="shared" si="7"/>
        <v>490</v>
      </c>
      <c r="L42" s="16">
        <f t="shared" si="8"/>
        <v>501</v>
      </c>
      <c r="M42" s="16">
        <f t="shared" si="9"/>
        <v>512</v>
      </c>
      <c r="N42" s="16">
        <f t="shared" si="10"/>
        <v>522</v>
      </c>
      <c r="O42" s="96"/>
    </row>
    <row r="43" spans="1:15" ht="15.75" x14ac:dyDescent="0.25">
      <c r="A43" s="14">
        <v>40909</v>
      </c>
      <c r="B43" s="15">
        <f t="shared" si="1"/>
        <v>286</v>
      </c>
      <c r="C43" s="16">
        <f t="shared" si="11"/>
        <v>295</v>
      </c>
      <c r="D43" s="16">
        <f t="shared" si="12"/>
        <v>304</v>
      </c>
      <c r="E43" s="16">
        <f t="shared" si="13"/>
        <v>313</v>
      </c>
      <c r="F43" s="16">
        <f t="shared" si="2"/>
        <v>323</v>
      </c>
      <c r="G43" s="16">
        <f t="shared" si="3"/>
        <v>332</v>
      </c>
      <c r="H43" s="16">
        <f t="shared" si="4"/>
        <v>341</v>
      </c>
      <c r="I43" s="16">
        <f t="shared" si="5"/>
        <v>351</v>
      </c>
      <c r="J43" s="16">
        <f t="shared" si="6"/>
        <v>360</v>
      </c>
      <c r="K43" s="16">
        <f t="shared" si="7"/>
        <v>370</v>
      </c>
      <c r="L43" s="16">
        <f t="shared" si="8"/>
        <v>380</v>
      </c>
      <c r="M43" s="16">
        <f t="shared" si="9"/>
        <v>389</v>
      </c>
      <c r="N43" s="16">
        <f t="shared" si="10"/>
        <v>399</v>
      </c>
      <c r="O43" s="96"/>
    </row>
    <row r="44" spans="1:15" ht="15.75" x14ac:dyDescent="0.25">
      <c r="A44" s="14">
        <v>41275</v>
      </c>
      <c r="B44" s="15">
        <f t="shared" si="1"/>
        <v>182</v>
      </c>
      <c r="C44" s="16">
        <f t="shared" si="11"/>
        <v>190</v>
      </c>
      <c r="D44" s="16">
        <f t="shared" si="12"/>
        <v>199</v>
      </c>
      <c r="E44" s="16">
        <f t="shared" si="13"/>
        <v>207</v>
      </c>
      <c r="F44" s="16">
        <f t="shared" si="2"/>
        <v>216</v>
      </c>
      <c r="G44" s="16">
        <f t="shared" si="3"/>
        <v>224</v>
      </c>
      <c r="H44" s="16">
        <f t="shared" si="4"/>
        <v>233</v>
      </c>
      <c r="I44" s="16">
        <f t="shared" si="5"/>
        <v>241</v>
      </c>
      <c r="J44" s="16">
        <f t="shared" si="6"/>
        <v>250</v>
      </c>
      <c r="K44" s="16">
        <f t="shared" si="7"/>
        <v>259</v>
      </c>
      <c r="L44" s="16">
        <f t="shared" si="8"/>
        <v>268</v>
      </c>
      <c r="M44" s="16">
        <f t="shared" si="9"/>
        <v>277</v>
      </c>
      <c r="N44" s="16">
        <f t="shared" si="10"/>
        <v>286</v>
      </c>
      <c r="O44" s="96"/>
    </row>
    <row r="45" spans="1:15" ht="15.75" x14ac:dyDescent="0.25">
      <c r="A45" s="14">
        <v>41640</v>
      </c>
      <c r="B45" s="15">
        <f t="shared" si="1"/>
        <v>87</v>
      </c>
      <c r="C45" s="16">
        <f t="shared" ref="C45:N46" si="14">ROUND(T98,0)</f>
        <v>95</v>
      </c>
      <c r="D45" s="16">
        <f t="shared" si="14"/>
        <v>102</v>
      </c>
      <c r="E45" s="16">
        <f t="shared" si="14"/>
        <v>110</v>
      </c>
      <c r="F45" s="16">
        <f t="shared" si="14"/>
        <v>118</v>
      </c>
      <c r="G45" s="16">
        <f t="shared" si="14"/>
        <v>126</v>
      </c>
      <c r="H45" s="16">
        <f t="shared" si="14"/>
        <v>134</v>
      </c>
      <c r="I45" s="16">
        <f t="shared" si="14"/>
        <v>142</v>
      </c>
      <c r="J45" s="16">
        <f t="shared" si="14"/>
        <v>150</v>
      </c>
      <c r="K45" s="16">
        <f t="shared" si="14"/>
        <v>158</v>
      </c>
      <c r="L45" s="16">
        <f t="shared" si="14"/>
        <v>166</v>
      </c>
      <c r="M45" s="16">
        <f t="shared" si="14"/>
        <v>174</v>
      </c>
      <c r="N45" s="16">
        <f t="shared" si="14"/>
        <v>182</v>
      </c>
      <c r="O45" s="96"/>
    </row>
    <row r="46" spans="1:15" s="53" customFormat="1" ht="15.75" x14ac:dyDescent="0.25">
      <c r="A46" s="14">
        <v>42005</v>
      </c>
      <c r="B46" s="264">
        <f t="shared" si="1"/>
        <v>0</v>
      </c>
      <c r="C46" s="265">
        <f t="shared" si="14"/>
        <v>7</v>
      </c>
      <c r="D46" s="265">
        <f t="shared" si="14"/>
        <v>14</v>
      </c>
      <c r="E46" s="265">
        <f t="shared" si="14"/>
        <v>21</v>
      </c>
      <c r="F46" s="265">
        <f t="shared" si="14"/>
        <v>28</v>
      </c>
      <c r="G46" s="265">
        <f t="shared" si="14"/>
        <v>36</v>
      </c>
      <c r="H46" s="265">
        <f t="shared" si="14"/>
        <v>43</v>
      </c>
      <c r="I46" s="265">
        <f t="shared" si="14"/>
        <v>50</v>
      </c>
      <c r="J46" s="265">
        <f t="shared" si="14"/>
        <v>57</v>
      </c>
      <c r="K46" s="265">
        <f t="shared" si="14"/>
        <v>65</v>
      </c>
      <c r="L46" s="265">
        <f t="shared" si="14"/>
        <v>72</v>
      </c>
      <c r="M46" s="265">
        <f t="shared" si="14"/>
        <v>80</v>
      </c>
      <c r="N46" s="265">
        <f t="shared" si="14"/>
        <v>87</v>
      </c>
      <c r="O46" s="1"/>
    </row>
    <row r="47" spans="1:15" s="97" customFormat="1" ht="15.75" x14ac:dyDescent="0.25">
      <c r="A47" s="94"/>
      <c r="B47" s="95"/>
      <c r="C47" s="103"/>
      <c r="D47" s="103"/>
      <c r="E47" s="103"/>
      <c r="F47" s="103"/>
      <c r="G47" s="103"/>
      <c r="H47" s="103"/>
      <c r="I47" s="103"/>
      <c r="J47" s="103"/>
      <c r="K47" s="103"/>
      <c r="L47" s="103"/>
      <c r="M47" s="103"/>
      <c r="N47" s="103"/>
      <c r="O47" s="96"/>
    </row>
    <row r="48" spans="1:15" s="35" customFormat="1" ht="15.75" x14ac:dyDescent="0.25">
      <c r="A48" s="50"/>
      <c r="B48" s="51"/>
      <c r="C48" s="52"/>
      <c r="D48" s="52"/>
      <c r="E48" s="52"/>
      <c r="F48" s="52"/>
      <c r="G48" s="52"/>
      <c r="H48" s="52"/>
      <c r="I48" s="52"/>
      <c r="J48" s="52"/>
      <c r="K48" s="52"/>
      <c r="L48" s="52"/>
      <c r="M48" s="52"/>
      <c r="N48" s="52"/>
      <c r="O48" s="36"/>
    </row>
    <row r="49" spans="1:15" s="35" customFormat="1" ht="15.75" x14ac:dyDescent="0.25">
      <c r="A49" s="50"/>
      <c r="B49" s="51"/>
      <c r="C49" s="52"/>
      <c r="D49" s="52"/>
      <c r="E49" s="52"/>
      <c r="F49" s="52"/>
      <c r="G49" s="52"/>
      <c r="H49" s="52"/>
      <c r="I49" s="52"/>
      <c r="J49" s="52"/>
      <c r="K49" s="52"/>
      <c r="L49" s="52"/>
      <c r="M49" s="52"/>
      <c r="N49" s="52"/>
      <c r="O49" s="36"/>
    </row>
    <row r="50" spans="1:15" s="35" customFormat="1" ht="15.75" x14ac:dyDescent="0.25">
      <c r="A50" s="50"/>
      <c r="B50" s="51"/>
      <c r="C50" s="52"/>
      <c r="D50" s="52"/>
      <c r="E50" s="52"/>
      <c r="F50" s="52"/>
      <c r="G50" s="52"/>
      <c r="H50" s="52"/>
      <c r="I50" s="52"/>
      <c r="J50" s="52"/>
      <c r="K50" s="52"/>
      <c r="L50" s="52"/>
      <c r="M50" s="52"/>
      <c r="N50" s="52"/>
      <c r="O50" s="36"/>
    </row>
    <row r="51" spans="1:15" s="35" customFormat="1" ht="15.75" x14ac:dyDescent="0.25">
      <c r="A51" s="50"/>
      <c r="B51" s="51"/>
      <c r="C51" s="52"/>
      <c r="D51" s="52"/>
      <c r="E51" s="52"/>
      <c r="F51" s="52"/>
      <c r="G51" s="52"/>
      <c r="H51" s="52"/>
      <c r="I51" s="52"/>
      <c r="J51" s="52"/>
      <c r="K51" s="52"/>
      <c r="L51" s="52"/>
      <c r="M51" s="52"/>
      <c r="N51" s="52"/>
    </row>
    <row r="52" spans="1:15" s="35" customFormat="1" x14ac:dyDescent="0.2"/>
    <row r="53" spans="1:15" s="35" customFormat="1" x14ac:dyDescent="0.2"/>
    <row r="54" spans="1:15" s="35" customFormat="1" x14ac:dyDescent="0.2"/>
    <row r="55" spans="1:15" s="35" customFormat="1" x14ac:dyDescent="0.2"/>
    <row r="56" spans="1:15" s="35" customFormat="1" x14ac:dyDescent="0.2"/>
    <row r="57" spans="1:15" s="35" customFormat="1" x14ac:dyDescent="0.2"/>
    <row r="58" spans="1:15" s="35" customFormat="1" x14ac:dyDescent="0.2"/>
    <row r="59" spans="1:15" s="35" customFormat="1" x14ac:dyDescent="0.2"/>
    <row r="60" spans="1:15" s="35" customFormat="1" x14ac:dyDescent="0.2"/>
    <row r="61" spans="1:15" s="35" customFormat="1" x14ac:dyDescent="0.2"/>
    <row r="62" spans="1:15" s="35" customFormat="1" x14ac:dyDescent="0.2"/>
    <row r="63" spans="1:15" s="35" customFormat="1" x14ac:dyDescent="0.2"/>
    <row r="64" spans="1:15" s="35" customFormat="1" x14ac:dyDescent="0.2">
      <c r="L64" s="35">
        <f>IF(D5=U109,2,3)</f>
        <v>3</v>
      </c>
      <c r="M64" s="35">
        <v>201315</v>
      </c>
      <c r="N64" s="35">
        <v>201310</v>
      </c>
    </row>
    <row r="65" spans="2:31" s="35" customFormat="1" ht="15" x14ac:dyDescent="0.2">
      <c r="R65" s="45" t="s">
        <v>0</v>
      </c>
      <c r="S65" s="45" t="s">
        <v>1</v>
      </c>
      <c r="T65" s="45" t="s">
        <v>2</v>
      </c>
      <c r="U65" s="45" t="s">
        <v>3</v>
      </c>
      <c r="V65" s="45" t="s">
        <v>4</v>
      </c>
      <c r="W65" s="45" t="s">
        <v>5</v>
      </c>
      <c r="X65" s="45" t="s">
        <v>6</v>
      </c>
      <c r="Y65" s="45" t="s">
        <v>7</v>
      </c>
      <c r="Z65" s="45" t="s">
        <v>8</v>
      </c>
      <c r="AA65" s="45" t="s">
        <v>9</v>
      </c>
      <c r="AB65" s="45" t="s">
        <v>10</v>
      </c>
      <c r="AC65" s="45" t="s">
        <v>11</v>
      </c>
      <c r="AD65" s="45" t="s">
        <v>12</v>
      </c>
      <c r="AE65" s="45" t="s">
        <v>13</v>
      </c>
    </row>
    <row r="66" spans="2:31" s="35" customFormat="1" ht="15" x14ac:dyDescent="0.2">
      <c r="L66" s="34">
        <v>29992</v>
      </c>
      <c r="M66" s="35">
        <f>ROUND('2014'!AE129,0)</f>
        <v>23675</v>
      </c>
      <c r="N66" s="35">
        <f>ROUND('2014'!AE179,0)</f>
        <v>19499</v>
      </c>
      <c r="R66" s="46">
        <v>29992</v>
      </c>
      <c r="S66" s="41">
        <f>VLOOKUP(R66,$L$66:$N$104,$L$64,0)</f>
        <v>19499</v>
      </c>
      <c r="T66" s="101">
        <f t="shared" ref="T66:T99" si="15">IF(AND($F$6="YES",HLOOKUP($C$11,$C$11:$N$12,2,0)&gt;=$T$106),$S66+$D$5*0.7*1+$S66*$J$6*1/1200,$S66+$D$5*0.7*1+$S66*$J$5*1/1200)</f>
        <v>19647.367750000001</v>
      </c>
      <c r="U66" s="101">
        <f t="shared" ref="U66:U99" si="16">IF(AND($F$6="YES",HLOOKUP($D$11,$C$11:$N$12,2,0)&gt;=$T$106),$S66+$D$5*0.7*2+($S66)*$J$6*2/1200+$D$5*0.7*$J$6/1200,$S66+$D$5*0.7*2+($S66)*$J$5*2/1200+$D$5*0.7*$J$5/1200)</f>
        <v>19795.786249999997</v>
      </c>
      <c r="V66" s="101">
        <f>IF(AND($F$6="YES",HLOOKUP($E$11,$C$11:$N$12,2,0)=$T$106),$S66+$D$5*0.7*3+($S66)*$J$5*2/1200+($S66)*$J$6*1/1200+$D$5*0.7*2*$J$6/1200+$D$5*0.7*$J$5/1200,IF(AND($F$6="YES",HLOOKUP($E$11,$C$11:$N$12,2,0)&gt;$T$106),$S66+$D$5*0.7*3+($S66)*$J$6*3/1200+$D$5*0.7*2*$J$6/1200+$D$5*0.7*1*$J$5/1200,$S66+$D$5*0.7*3+($S66)*$J$5*3/1200+$D$5*0.7*2*$J$5/1200+$D$5*0.7*1*$J$5/1200))</f>
        <v>19944.255499999999</v>
      </c>
      <c r="W66" s="101">
        <f>IF(AND($F$6="YES",HLOOKUP($F$11,$C$11:$N$12,2,0)&gt;=$T$106),$V66+$D$5*0.7*1+$V66*$J$6*1/1200,$V66+$D$5*0.7*1+$V66*$J$5*1/1200)</f>
        <v>20095.851352375001</v>
      </c>
      <c r="X66" s="101">
        <f>IF(AND($F$6="YES",HLOOKUP($G$11,$C$11:$N$12,2,0)=$T$106),$V66+$D$5*0.7*2+($V66)*$J$6*2/1200+$D$5*0.7*$J$6/1200,IF(AND($F$6="YES",HLOOKUP($G$11,$C$11:$N$12,2,0)&gt;$T$106),$V66+$D$5*0.7*2+($V66)*$J$6*2/1200+$D$5*0.7*$J$6/1200,$V66+$D$5*0.7*2+($V66)*$J$5*2/1200+$D$5*0.7*$J$5/1200))</f>
        <v>20247.497954749997</v>
      </c>
      <c r="Y66" s="101">
        <f>IF(AND($F$6="YES",HLOOKUP($H$11,$C$11:$N$12,2,0)=$T$106),$V66+$D$5*0.7*3+($V66)*$J$5*2/1200+($V66)*$J$6*1/1200+$D$5*0.7*2*$J$6/1200+$D$5*0.7*$J$5/1200,IF(AND($F$6="YES",HLOOKUP($H$11,$C$11:$N$12,2,0)&gt;$T$106),$V66+$D$5*0.7*3+($V66)*$J$6*3/1200+$D$5*0.7*2*$J$6/1200+$D$5*0.7*1*$J$6/1200,$V66+$D$5*0.7*3+($V66)*$J$5*3/1200+$D$5*0.7*2*$J$5/1200+$D$5*0.7*1*$J$5/1200))</f>
        <v>20399.195307124999</v>
      </c>
      <c r="Z66" s="101">
        <f>IF(AND($F$6="YES",HLOOKUP($I$11,$C$11:$N$12,2,0)&gt;=$T$106),$Y66+$D$5*0.7*1+$Y66*$J$6*1/1200,$Y66+$D$5*0.7*1+$Y66*$J$5*1/1200)</f>
        <v>20554.089473101656</v>
      </c>
      <c r="AA66" s="101">
        <f>IF(AND($F$6="YES",HLOOKUP($J$11,$C$11:$N$12,2,0)=$T$106),$Y66+$D$5*0.7*2+($Y66)*$J$6*2/1200+$D$5*0.7*$J$6/1200,IF(AND($F$6="YES",HLOOKUP($J$11,$C$11:$N$12,2,0)&gt;$T$106),$Y66+$D$5*0.7*2+($Y66)*$J$6*2/1200+$D$5*0.7*$J$6/1200,$Y66+$D$5*0.7*2+($Y66)*$J$5*2/1200+$D$5*0.7*$J$5/1200))</f>
        <v>20709.034389078312</v>
      </c>
      <c r="AB66" s="101">
        <f>IF(AND($F$6="YES",HLOOKUP($K$11,$C$11:$N$12,2,0)=$T$106),$Y66+$D$5*0.7*3+($Y66)*$J$5*2/1200+($Y66)*$J$6*1/1200+$D$5*0.7*2*$J$6/1200+$D$5*0.7*$J$5/1200,IF(AND($F$6="YES",HLOOKUP($K$11,$C$11:$N$12,2,0)&gt;$T$106),$Y66+$D$5*0.7*3+($Y66)*$J$6*3/1200+$D$5*0.7*2*$J$6/1200+$D$5*0.7*1*$J$6/1200,$Y66+$D$5*0.7*3+($Y66)*$J$5*3/1200+$D$5*0.7*2*$J$5/1200+$D$5*0.7*1*$J$5/1200))</f>
        <v>20864.030055054965</v>
      </c>
      <c r="AC66" s="101">
        <f>IF(AND($F$6="YES",HLOOKUP($L$11,$C$11:$N$12,2,0)&gt;=$T$106),$AB66+$D$5*0.7*1+$AB66*$J$6*1/1200,$AB66+$D$5*0.7*1+$AB66*$J$5*1/1200)</f>
        <v>21022.294272954114</v>
      </c>
      <c r="AD66" s="101">
        <f>IF(AND($F$6="YES",HLOOKUP($M$11,$C$11:$N$12,2,0)=$T$106),$AB66+$D$5*0.7*2+($AB66)*$J$6*2/1200+$D$5*0.7*$J$6/1200,IF(AND($F$6="YES",HLOOKUP($M$11,$C$11:$N$12,2,0)&gt;$T$106),$AB66+$D$5*0.7*2+($AB66)*$J$6*2/1200+$D$5*0.7*$J$6/1200,$AB66+$D$5*0.7*2+($AB66)*$J$5*2/1200+$D$5*0.7*$J$5/1200))</f>
        <v>21180.60924085326</v>
      </c>
      <c r="AE66" s="101">
        <f>IF(AND($F$6="YES",HLOOKUP($N$11,$C$11:$N$12,2,0)=$T$106),$AB66+$D$5*0.7*3+($AB66)*$J$5*2/1200+($AB66)*$J$6*1/1200+$D$5*0.7*2*$J$6/1200+$D$5*0.7*$J$5/1200,IF(AND($F$6="YES",HLOOKUP($N$11,$C$11:$N$12,2,0)&gt;$T$106),$AB66+$D$5*0.7*3+($AB66)*$J$6*3/1200+$D$5*0.7*2*$J$6/1200+$D$5*0.7*1*$J$6/1200,$AB66+$D$5*0.7*3+($AB66)*$J$5*3/1200+$D$5*0.7*2*$J$5/1200+$D$5*0.7*1*$J$5/1200))</f>
        <v>21338.974958752409</v>
      </c>
    </row>
    <row r="67" spans="2:31" s="35" customFormat="1" ht="15" x14ac:dyDescent="0.2">
      <c r="L67" s="34">
        <v>30326</v>
      </c>
      <c r="M67" s="35">
        <f>ROUND('2014'!AE130,0)</f>
        <v>21581</v>
      </c>
      <c r="N67" s="35">
        <f>ROUND('2014'!AE180,0)</f>
        <v>17396</v>
      </c>
      <c r="R67" s="46">
        <v>30326</v>
      </c>
      <c r="S67" s="41">
        <f t="shared" ref="S67:S99" si="17">VLOOKUP(R67,$L$66:$N$104,$L$64,0)</f>
        <v>17396</v>
      </c>
      <c r="T67" s="101">
        <f t="shared" si="15"/>
        <v>17529.120999999999</v>
      </c>
      <c r="U67" s="101">
        <f t="shared" si="16"/>
        <v>17662.292749999997</v>
      </c>
      <c r="V67" s="101">
        <f t="shared" ref="V67:V99" si="18">IF(AND($F$6="YES",HLOOKUP($E$11,$C$11:$N$12,2,0)=$T$106),$S67+$D$5*0.7*3+($S67)*$J$5*2/1200+($S67)*$J$6*1/1200+$D$5*0.7*2*$J$6/1200+$D$5*0.7*$J$5/1200,IF(AND($F$6="YES",HLOOKUP($E$11,$C$11:$N$12,2,0)&gt;$T$106),$S67+$D$5*0.7*3+($S67)*$J$6*3/1200+$D$5*0.7*2*$J$6/1200+$D$5*0.7*1*$J$5/1200,$S67+$D$5*0.7*3+($S67)*$J$5*3/1200+$D$5*0.7*2*$J$5/1200+$D$5*0.7*1*$J$5/1200))</f>
        <v>17795.51525</v>
      </c>
      <c r="W67" s="101">
        <f t="shared" ref="W67:W99" si="19">IF(AND($F$6="YES",HLOOKUP($F$11,$C$11:$N$12,2,0)&gt;=$T$106),$V67+$D$5*0.7*1+$V67*$J$6*1/1200,$V67+$D$5*0.7*1+$V67*$J$5*1/1200)</f>
        <v>17931.532735562501</v>
      </c>
      <c r="X67" s="101">
        <f t="shared" ref="X67:X99" si="20">IF(AND($F$6="YES",HLOOKUP($G$11,$C$11:$N$12,2,0)=$T$106),$V67+$D$5*0.7*2+($V67)*$J$6*2/1200+$D$5*0.7*$J$6/1200,IF(AND($F$6="YES",HLOOKUP($G$11,$C$11:$N$12,2,0)&gt;$T$106),$V67+$D$5*0.7*2+($V67)*$J$6*2/1200+$D$5*0.7*$J$6/1200,$V67+$D$5*0.7*2+($V67)*$J$5*2/1200+$D$5*0.7*$J$5/1200))</f>
        <v>18067.600971124997</v>
      </c>
      <c r="Y67" s="101">
        <f t="shared" ref="Y67:Y99" si="21">IF(AND($F$6="YES",HLOOKUP($H$11,$C$11:$N$12,2,0)=$T$106),$V67+$D$5*0.7*3+($V67)*$J$5*2/1200+($V67)*$J$6*1/1200+$D$5*0.7*2*$J$6/1200+$D$5*0.7*$J$5/1200,IF(AND($F$6="YES",HLOOKUP($H$11,$C$11:$N$12,2,0)&gt;$T$106),$V67+$D$5*0.7*3+($V67)*$J$6*3/1200+$D$5*0.7*2*$J$6/1200+$D$5*0.7*1*$J$6/1200,$V67+$D$5*0.7*3+($V67)*$J$5*3/1200+$D$5*0.7*2*$J$5/1200+$D$5*0.7*1*$J$5/1200))</f>
        <v>18203.719956687499</v>
      </c>
      <c r="Z67" s="101">
        <f t="shared" ref="Z67:Z99" si="22">IF(AND($F$6="YES",HLOOKUP($I$11,$C$11:$N$12,2,0)&gt;=$T$106),$Y67+$D$5*0.7*1+$Y67*$J$6*1/1200,$Y67+$D$5*0.7*1+$Y67*$J$5*1/1200)</f>
        <v>18342.696926373483</v>
      </c>
      <c r="AA67" s="101">
        <f t="shared" ref="AA67:AA99" si="23">IF(AND($F$6="YES",HLOOKUP($J$11,$C$11:$N$12,2,0)=$T$106),$Y67+$D$5*0.7*2+($Y67)*$J$6*2/1200+$D$5*0.7*$J$6/1200,IF(AND($F$6="YES",HLOOKUP($J$11,$C$11:$N$12,2,0)&gt;$T$106),$Y67+$D$5*0.7*2+($Y67)*$J$6*2/1200+$D$5*0.7*$J$6/1200,$Y67+$D$5*0.7*2+($Y67)*$J$5*2/1200+$D$5*0.7*$J$5/1200))</f>
        <v>18481.724646059465</v>
      </c>
      <c r="AB67" s="101">
        <f t="shared" ref="AB67:AB99" si="24">IF(AND($F$6="YES",HLOOKUP($K$11,$C$11:$N$12,2,0)=$T$106),$Y67+$D$5*0.7*3+($Y67)*$J$5*2/1200+($Y67)*$J$6*1/1200+$D$5*0.7*2*$J$6/1200+$D$5*0.7*$J$5/1200,IF(AND($F$6="YES",HLOOKUP($K$11,$C$11:$N$12,2,0)&gt;$T$106),$Y67+$D$5*0.7*3+($Y67)*$J$6*3/1200+$D$5*0.7*2*$J$6/1200+$D$5*0.7*1*$J$6/1200,$Y67+$D$5*0.7*3+($Y67)*$J$5*3/1200+$D$5*0.7*2*$J$5/1200+$D$5*0.7*1*$J$5/1200))</f>
        <v>18620.80311574545</v>
      </c>
      <c r="AC67" s="101">
        <f t="shared" ref="AC67:AC99" si="25">IF(AND($F$6="YES",HLOOKUP($L$11,$C$11:$N$12,2,0)&gt;=$T$106),$AB67+$D$5*0.7*1+$AB67*$J$6*1/1200,$AB67+$D$5*0.7*1+$AB67*$J$5*1/1200)</f>
        <v>18762.803938334604</v>
      </c>
      <c r="AD67" s="101">
        <f t="shared" ref="AD67:AD99" si="26">IF(AND($F$6="YES",HLOOKUP($M$11,$C$11:$N$12,2,0)=$T$106),$AB67+$D$5*0.7*2+($AB67)*$J$6*2/1200+$D$5*0.7*$J$6/1200,IF(AND($F$6="YES",HLOOKUP($M$11,$C$11:$N$12,2,0)&gt;$T$106),$AB67+$D$5*0.7*2+($AB67)*$J$6*2/1200+$D$5*0.7*$J$6/1200,$AB67+$D$5*0.7*2+($AB67)*$J$5*2/1200+$D$5*0.7*$J$5/1200))</f>
        <v>18904.855510923757</v>
      </c>
      <c r="AE67" s="101">
        <f t="shared" ref="AE67:AE99" si="27">IF(AND($F$6="YES",HLOOKUP($N$11,$C$11:$N$12,2,0)=$T$106),$AB67+$D$5*0.7*3+($AB67)*$J$5*2/1200+($AB67)*$J$6*1/1200+$D$5*0.7*2*$J$6/1200+$D$5*0.7*$J$5/1200,IF(AND($F$6="YES",HLOOKUP($N$11,$C$11:$N$12,2,0)&gt;$T$106),$AB67+$D$5*0.7*3+($AB67)*$J$6*3/1200+$D$5*0.7*2*$J$6/1200+$D$5*0.7*1*$J$6/1200,$AB67+$D$5*0.7*3+($AB67)*$J$5*3/1200+$D$5*0.7*2*$J$5/1200+$D$5*0.7*1*$J$5/1200))</f>
        <v>19046.957833512912</v>
      </c>
    </row>
    <row r="68" spans="2:31" s="35" customFormat="1" ht="15" x14ac:dyDescent="0.2">
      <c r="L68" s="34">
        <v>30691</v>
      </c>
      <c r="M68" s="35">
        <f>ROUND('2014'!AE131,0)</f>
        <v>19703</v>
      </c>
      <c r="N68" s="35">
        <f>ROUND('2014'!AE181,0)</f>
        <v>15521</v>
      </c>
      <c r="R68" s="46">
        <v>30691</v>
      </c>
      <c r="S68" s="41">
        <f t="shared" si="17"/>
        <v>15521</v>
      </c>
      <c r="T68" s="101">
        <f t="shared" si="15"/>
        <v>15640.527249999999</v>
      </c>
      <c r="U68" s="101">
        <f t="shared" si="16"/>
        <v>15760.105250000001</v>
      </c>
      <c r="V68" s="101">
        <f t="shared" si="18"/>
        <v>15879.734</v>
      </c>
      <c r="W68" s="101">
        <f t="shared" si="19"/>
        <v>16001.8620715</v>
      </c>
      <c r="X68" s="101">
        <f t="shared" si="20"/>
        <v>16124.040893000001</v>
      </c>
      <c r="Y68" s="101">
        <f t="shared" si="21"/>
        <v>16246.270464500001</v>
      </c>
      <c r="Z68" s="101">
        <f t="shared" si="22"/>
        <v>16371.055925367626</v>
      </c>
      <c r="AA68" s="101">
        <f t="shared" si="23"/>
        <v>16495.892136235248</v>
      </c>
      <c r="AB68" s="101">
        <f t="shared" si="24"/>
        <v>16620.779097102877</v>
      </c>
      <c r="AC68" s="101">
        <f t="shared" si="25"/>
        <v>16748.279745556873</v>
      </c>
      <c r="AD68" s="101">
        <f t="shared" si="26"/>
        <v>16875.831144010866</v>
      </c>
      <c r="AE68" s="101">
        <f t="shared" si="27"/>
        <v>17003.433292464862</v>
      </c>
    </row>
    <row r="69" spans="2:31" s="35" customFormat="1" ht="15" x14ac:dyDescent="0.2">
      <c r="L69" s="34">
        <v>31057</v>
      </c>
      <c r="M69" s="35">
        <f>ROUND('2014'!AE132,0)</f>
        <v>18012</v>
      </c>
      <c r="N69" s="35">
        <f>ROUND('2014'!AE182,0)</f>
        <v>13820</v>
      </c>
      <c r="R69" s="46">
        <v>31057</v>
      </c>
      <c r="S69" s="41">
        <f t="shared" si="17"/>
        <v>13820</v>
      </c>
      <c r="T69" s="101">
        <f t="shared" si="15"/>
        <v>13927.195</v>
      </c>
      <c r="U69" s="101">
        <f t="shared" si="16"/>
        <v>14034.44075</v>
      </c>
      <c r="V69" s="101">
        <f t="shared" si="18"/>
        <v>14141.73725</v>
      </c>
      <c r="W69" s="101">
        <f t="shared" si="19"/>
        <v>14251.2648450625</v>
      </c>
      <c r="X69" s="101">
        <f t="shared" si="20"/>
        <v>14360.843190125001</v>
      </c>
      <c r="Y69" s="101">
        <f t="shared" si="21"/>
        <v>14470.472285187501</v>
      </c>
      <c r="Z69" s="101">
        <f t="shared" si="22"/>
        <v>14582.383209255111</v>
      </c>
      <c r="AA69" s="101">
        <f t="shared" si="23"/>
        <v>14694.344883322721</v>
      </c>
      <c r="AB69" s="101">
        <f t="shared" si="24"/>
        <v>14806.35730739033</v>
      </c>
      <c r="AC69" s="101">
        <f t="shared" si="25"/>
        <v>14920.703397868911</v>
      </c>
      <c r="AD69" s="101">
        <f t="shared" si="26"/>
        <v>15035.10023834749</v>
      </c>
      <c r="AE69" s="101">
        <f t="shared" si="27"/>
        <v>15149.547828826071</v>
      </c>
    </row>
    <row r="70" spans="2:31" s="35" customFormat="1" ht="15" x14ac:dyDescent="0.2">
      <c r="L70" s="34">
        <v>31422</v>
      </c>
      <c r="M70" s="35">
        <f>ROUND('2014'!AE133,0)</f>
        <v>16478</v>
      </c>
      <c r="N70" s="35">
        <f>ROUND('2014'!AE183,0)</f>
        <v>12302</v>
      </c>
      <c r="R70" s="46">
        <v>31422</v>
      </c>
      <c r="S70" s="41">
        <f t="shared" si="17"/>
        <v>12302</v>
      </c>
      <c r="T70" s="101">
        <f t="shared" si="15"/>
        <v>12398.1895</v>
      </c>
      <c r="U70" s="101">
        <f t="shared" si="16"/>
        <v>12494.429750000001</v>
      </c>
      <c r="V70" s="101">
        <f t="shared" si="18"/>
        <v>12590.72075</v>
      </c>
      <c r="W70" s="101">
        <f t="shared" si="19"/>
        <v>12689.003475437501</v>
      </c>
      <c r="X70" s="101">
        <f t="shared" si="20"/>
        <v>12787.336950875</v>
      </c>
      <c r="Y70" s="101">
        <f t="shared" si="21"/>
        <v>12885.721176312501</v>
      </c>
      <c r="Z70" s="101">
        <f t="shared" si="22"/>
        <v>12986.142654840767</v>
      </c>
      <c r="AA70" s="101">
        <f t="shared" si="23"/>
        <v>13086.614883369033</v>
      </c>
      <c r="AB70" s="101">
        <f t="shared" si="24"/>
        <v>13187.137861897299</v>
      </c>
      <c r="AC70" s="101">
        <f t="shared" si="25"/>
        <v>13289.744611396054</v>
      </c>
      <c r="AD70" s="101">
        <f t="shared" si="26"/>
        <v>13392.402110894811</v>
      </c>
      <c r="AE70" s="101">
        <f t="shared" si="27"/>
        <v>13495.110360393566</v>
      </c>
    </row>
    <row r="71" spans="2:31" s="35" customFormat="1" ht="15" x14ac:dyDescent="0.2">
      <c r="L71" s="34">
        <v>31787</v>
      </c>
      <c r="M71" s="35">
        <f>ROUND('2014'!AE134,0)</f>
        <v>15144</v>
      </c>
      <c r="N71" s="35">
        <f>ROUND('2014'!AE184,0)</f>
        <v>10939</v>
      </c>
      <c r="R71" s="46">
        <v>31787</v>
      </c>
      <c r="S71" s="41">
        <f t="shared" si="17"/>
        <v>10939</v>
      </c>
      <c r="T71" s="101">
        <f t="shared" si="15"/>
        <v>11025.30775</v>
      </c>
      <c r="U71" s="101">
        <f t="shared" si="16"/>
        <v>11111.66625</v>
      </c>
      <c r="V71" s="101">
        <f t="shared" si="18"/>
        <v>11198.075500000001</v>
      </c>
      <c r="W71" s="101">
        <f t="shared" si="19"/>
        <v>11286.261547375001</v>
      </c>
      <c r="X71" s="101">
        <f t="shared" si="20"/>
        <v>11374.498344750002</v>
      </c>
      <c r="Y71" s="101">
        <f t="shared" si="21"/>
        <v>11462.785892125003</v>
      </c>
      <c r="Z71" s="101">
        <f t="shared" si="22"/>
        <v>11552.891089842909</v>
      </c>
      <c r="AA71" s="101">
        <f t="shared" si="23"/>
        <v>11643.047037560815</v>
      </c>
      <c r="AB71" s="101">
        <f t="shared" si="24"/>
        <v>11733.253735278722</v>
      </c>
      <c r="AC71" s="101">
        <f t="shared" si="25"/>
        <v>11825.319824859493</v>
      </c>
      <c r="AD71" s="101">
        <f t="shared" si="26"/>
        <v>11917.436664440263</v>
      </c>
      <c r="AE71" s="101">
        <f t="shared" si="27"/>
        <v>12009.604254021035</v>
      </c>
    </row>
    <row r="72" spans="2:31" s="35" customFormat="1" ht="15" x14ac:dyDescent="0.2">
      <c r="L72" s="34">
        <v>32152</v>
      </c>
      <c r="M72" s="35">
        <f>ROUND('2014'!AE135,0)</f>
        <v>13926</v>
      </c>
      <c r="N72" s="35">
        <f>ROUND('2014'!AE185,0)</f>
        <v>9733</v>
      </c>
      <c r="R72" s="46">
        <v>32152</v>
      </c>
      <c r="S72" s="41">
        <f t="shared" si="17"/>
        <v>9733</v>
      </c>
      <c r="T72" s="101">
        <f t="shared" si="15"/>
        <v>9810.5642499999994</v>
      </c>
      <c r="U72" s="101">
        <f t="shared" si="16"/>
        <v>9888.179250000001</v>
      </c>
      <c r="V72" s="101">
        <f t="shared" si="18"/>
        <v>9965.8450000000012</v>
      </c>
      <c r="W72" s="101">
        <f t="shared" si="19"/>
        <v>10045.097376250002</v>
      </c>
      <c r="X72" s="101">
        <f t="shared" si="20"/>
        <v>10124.400502500002</v>
      </c>
      <c r="Y72" s="101">
        <f t="shared" si="21"/>
        <v>10203.754378750002</v>
      </c>
      <c r="Z72" s="101">
        <f t="shared" si="22"/>
        <v>10284.731597995939</v>
      </c>
      <c r="AA72" s="101">
        <f t="shared" si="23"/>
        <v>10365.759567241877</v>
      </c>
      <c r="AB72" s="101">
        <f t="shared" si="24"/>
        <v>10446.838286487815</v>
      </c>
      <c r="AC72" s="101">
        <f t="shared" si="25"/>
        <v>10529.577864064851</v>
      </c>
      <c r="AD72" s="101">
        <f t="shared" si="26"/>
        <v>10612.368191641888</v>
      </c>
      <c r="AE72" s="101">
        <f t="shared" si="27"/>
        <v>10695.209269218925</v>
      </c>
    </row>
    <row r="73" spans="2:31" s="35" customFormat="1" ht="15" x14ac:dyDescent="0.2">
      <c r="C73" s="36"/>
      <c r="D73" s="36"/>
      <c r="E73" s="36"/>
      <c r="F73" s="36"/>
      <c r="G73" s="36"/>
      <c r="H73" s="36"/>
      <c r="I73" s="36"/>
      <c r="J73" s="37"/>
      <c r="K73" s="36"/>
      <c r="L73" s="34">
        <v>32518</v>
      </c>
      <c r="M73" s="35">
        <f>ROUND('2014'!AE136,0)</f>
        <v>12830</v>
      </c>
      <c r="N73" s="35">
        <f>ROUND('2014'!AE186,0)</f>
        <v>8633</v>
      </c>
      <c r="O73" s="36"/>
      <c r="R73" s="46">
        <v>32518</v>
      </c>
      <c r="S73" s="41">
        <f t="shared" si="17"/>
        <v>8633</v>
      </c>
      <c r="T73" s="101">
        <f t="shared" si="15"/>
        <v>8702.5892500000009</v>
      </c>
      <c r="U73" s="101">
        <f t="shared" si="16"/>
        <v>8772.2292500000003</v>
      </c>
      <c r="V73" s="101">
        <f t="shared" si="18"/>
        <v>8841.92</v>
      </c>
      <c r="W73" s="101">
        <f t="shared" si="19"/>
        <v>8913.0239199999996</v>
      </c>
      <c r="X73" s="101">
        <f t="shared" si="20"/>
        <v>8984.1785899999995</v>
      </c>
      <c r="Y73" s="101">
        <f t="shared" si="21"/>
        <v>9055.3840100000016</v>
      </c>
      <c r="Z73" s="101">
        <f t="shared" si="22"/>
        <v>9128.0355440725016</v>
      </c>
      <c r="AA73" s="101">
        <f t="shared" si="23"/>
        <v>9200.7378281450019</v>
      </c>
      <c r="AB73" s="101">
        <f t="shared" si="24"/>
        <v>9273.4908622175026</v>
      </c>
      <c r="AC73" s="101">
        <f t="shared" si="25"/>
        <v>9347.7236709685803</v>
      </c>
      <c r="AD73" s="101">
        <f t="shared" si="26"/>
        <v>9422.0072297196566</v>
      </c>
      <c r="AE73" s="101">
        <f t="shared" si="27"/>
        <v>9496.341538470735</v>
      </c>
    </row>
    <row r="74" spans="2:31" s="35" customFormat="1" ht="15" x14ac:dyDescent="0.2">
      <c r="C74" s="36"/>
      <c r="D74" s="36"/>
      <c r="E74" s="36"/>
      <c r="F74" s="36"/>
      <c r="G74" s="36"/>
      <c r="H74" s="36"/>
      <c r="I74" s="36"/>
      <c r="J74" s="36"/>
      <c r="K74" s="36"/>
      <c r="L74" s="34">
        <v>32874</v>
      </c>
      <c r="M74" s="35">
        <f>ROUND('2014'!AE137,0)</f>
        <v>12580</v>
      </c>
      <c r="N74" s="35">
        <f>ROUND('2014'!AE187,0)</f>
        <v>8375</v>
      </c>
      <c r="O74" s="36"/>
      <c r="R74" s="46">
        <v>32874</v>
      </c>
      <c r="S74" s="41">
        <f t="shared" si="17"/>
        <v>8375</v>
      </c>
      <c r="T74" s="101">
        <f t="shared" si="15"/>
        <v>8442.71875</v>
      </c>
      <c r="U74" s="101">
        <f t="shared" si="16"/>
        <v>8510.4882500000003</v>
      </c>
      <c r="V74" s="101">
        <f t="shared" si="18"/>
        <v>8578.308500000001</v>
      </c>
      <c r="W74" s="101">
        <f t="shared" si="19"/>
        <v>8647.5012366250012</v>
      </c>
      <c r="X74" s="101">
        <f t="shared" si="20"/>
        <v>8716.7447232500017</v>
      </c>
      <c r="Y74" s="101">
        <f t="shared" si="21"/>
        <v>8786.0389598750025</v>
      </c>
      <c r="Z74" s="101">
        <f t="shared" si="22"/>
        <v>8856.7377423340968</v>
      </c>
      <c r="AA74" s="101">
        <f t="shared" si="23"/>
        <v>8927.4872747931895</v>
      </c>
      <c r="AB74" s="101">
        <f t="shared" si="24"/>
        <v>8998.2875572522844</v>
      </c>
      <c r="AC74" s="101">
        <f t="shared" si="25"/>
        <v>9070.5251420423629</v>
      </c>
      <c r="AD74" s="101">
        <f t="shared" si="26"/>
        <v>9142.8134768324435</v>
      </c>
      <c r="AE74" s="101">
        <f t="shared" si="27"/>
        <v>9215.1525616225226</v>
      </c>
    </row>
    <row r="75" spans="2:31" s="35" customFormat="1" ht="15.75" x14ac:dyDescent="0.25">
      <c r="C75" s="38"/>
      <c r="D75" s="38"/>
      <c r="E75" s="36"/>
      <c r="F75" s="36"/>
      <c r="G75" s="36"/>
      <c r="H75" s="36"/>
      <c r="I75" s="36"/>
      <c r="J75" s="36"/>
      <c r="K75" s="36"/>
      <c r="L75" s="34">
        <v>33239</v>
      </c>
      <c r="M75" s="35">
        <f>ROUND('2014'!AE138,0)</f>
        <v>11162</v>
      </c>
      <c r="N75" s="35">
        <f>ROUND('2014'!AE188,0)</f>
        <v>7431</v>
      </c>
      <c r="O75" s="36"/>
      <c r="R75" s="46">
        <v>33239</v>
      </c>
      <c r="S75" s="41">
        <f t="shared" si="17"/>
        <v>7431</v>
      </c>
      <c r="T75" s="101">
        <f t="shared" si="15"/>
        <v>7491.8747499999999</v>
      </c>
      <c r="U75" s="101">
        <f t="shared" si="16"/>
        <v>7552.8002500000002</v>
      </c>
      <c r="V75" s="101">
        <f t="shared" si="18"/>
        <v>7613.7764999999999</v>
      </c>
      <c r="W75" s="101">
        <f t="shared" si="19"/>
        <v>7675.9763796249999</v>
      </c>
      <c r="X75" s="101">
        <f t="shared" si="20"/>
        <v>7738.2270092500003</v>
      </c>
      <c r="Y75" s="101">
        <f t="shared" si="21"/>
        <v>7800.528388875</v>
      </c>
      <c r="Z75" s="101">
        <f t="shared" si="22"/>
        <v>7864.0822196943436</v>
      </c>
      <c r="AA75" s="101">
        <f t="shared" si="23"/>
        <v>7927.6868005136876</v>
      </c>
      <c r="AB75" s="101">
        <f t="shared" si="24"/>
        <v>7991.3421313330309</v>
      </c>
      <c r="AC75" s="101">
        <f t="shared" si="25"/>
        <v>8056.2793617851958</v>
      </c>
      <c r="AD75" s="101">
        <f t="shared" si="26"/>
        <v>8121.26734223736</v>
      </c>
      <c r="AE75" s="101">
        <f t="shared" si="27"/>
        <v>8186.3060726895246</v>
      </c>
    </row>
    <row r="76" spans="2:31" s="35" customFormat="1" ht="15.75" x14ac:dyDescent="0.25">
      <c r="C76" s="38"/>
      <c r="D76" s="39"/>
      <c r="E76" s="40"/>
      <c r="F76" s="36"/>
      <c r="G76" s="36"/>
      <c r="H76" s="36"/>
      <c r="I76" s="36"/>
      <c r="J76" s="36"/>
      <c r="K76" s="36"/>
      <c r="L76" s="34">
        <v>33604</v>
      </c>
      <c r="M76" s="35">
        <f>ROUND('2014'!AE139,0)</f>
        <v>9902</v>
      </c>
      <c r="N76" s="35">
        <f>ROUND('2014'!AE189,0)</f>
        <v>6587</v>
      </c>
      <c r="O76" s="36"/>
      <c r="R76" s="46">
        <v>33604</v>
      </c>
      <c r="S76" s="41">
        <f t="shared" si="17"/>
        <v>6587</v>
      </c>
      <c r="T76" s="101">
        <f t="shared" si="15"/>
        <v>6641.7557500000003</v>
      </c>
      <c r="U76" s="101">
        <f t="shared" si="16"/>
        <v>6696.5622499999999</v>
      </c>
      <c r="V76" s="101">
        <f t="shared" si="18"/>
        <v>6751.4195</v>
      </c>
      <c r="W76" s="101">
        <f t="shared" si="19"/>
        <v>6807.3672913749997</v>
      </c>
      <c r="X76" s="101">
        <f t="shared" si="20"/>
        <v>6863.3658327500007</v>
      </c>
      <c r="Y76" s="101">
        <f t="shared" si="21"/>
        <v>6919.4151241250001</v>
      </c>
      <c r="Z76" s="101">
        <f t="shared" si="22"/>
        <v>6976.5808837749064</v>
      </c>
      <c r="AA76" s="101">
        <f t="shared" si="23"/>
        <v>7033.797393424813</v>
      </c>
      <c r="AB76" s="101">
        <f t="shared" si="24"/>
        <v>7091.064653074719</v>
      </c>
      <c r="AC76" s="101">
        <f t="shared" si="25"/>
        <v>7149.4748718095107</v>
      </c>
      <c r="AD76" s="101">
        <f t="shared" si="26"/>
        <v>7207.9358405443027</v>
      </c>
      <c r="AE76" s="101">
        <f t="shared" si="27"/>
        <v>7266.4475592790941</v>
      </c>
    </row>
    <row r="77" spans="2:31" s="35" customFormat="1" ht="15.75" x14ac:dyDescent="0.25">
      <c r="C77" s="38"/>
      <c r="D77" s="38"/>
      <c r="E77" s="36"/>
      <c r="F77" s="36"/>
      <c r="G77" s="36"/>
      <c r="H77" s="36"/>
      <c r="I77" s="36"/>
      <c r="J77" s="36"/>
      <c r="K77" s="36"/>
      <c r="L77" s="34">
        <v>33970</v>
      </c>
      <c r="M77" s="35">
        <f>ROUND('2014'!AE140,0)</f>
        <v>8776</v>
      </c>
      <c r="N77" s="35">
        <f>ROUND('2014'!AE190,0)</f>
        <v>5845</v>
      </c>
      <c r="O77" s="36"/>
      <c r="R77" s="46">
        <v>33970</v>
      </c>
      <c r="S77" s="41">
        <f t="shared" si="17"/>
        <v>5845</v>
      </c>
      <c r="T77" s="101">
        <f t="shared" si="15"/>
        <v>5894.3762500000003</v>
      </c>
      <c r="U77" s="101">
        <f t="shared" si="16"/>
        <v>5943.8032499999999</v>
      </c>
      <c r="V77" s="101">
        <f t="shared" si="18"/>
        <v>5993.2809999999999</v>
      </c>
      <c r="W77" s="101">
        <f t="shared" si="19"/>
        <v>6043.7322872499999</v>
      </c>
      <c r="X77" s="101">
        <f t="shared" si="20"/>
        <v>6094.2343245000002</v>
      </c>
      <c r="Y77" s="101">
        <f t="shared" si="21"/>
        <v>6144.7871117499999</v>
      </c>
      <c r="Z77" s="101">
        <f t="shared" si="22"/>
        <v>6196.3368183101875</v>
      </c>
      <c r="AA77" s="101">
        <f t="shared" si="23"/>
        <v>6247.9372748703754</v>
      </c>
      <c r="AB77" s="101">
        <f t="shared" si="24"/>
        <v>6299.5884814305628</v>
      </c>
      <c r="AC77" s="101">
        <f t="shared" si="25"/>
        <v>6352.2604979209345</v>
      </c>
      <c r="AD77" s="101">
        <f t="shared" si="26"/>
        <v>6404.9832644113067</v>
      </c>
      <c r="AE77" s="101">
        <f t="shared" si="27"/>
        <v>6457.7567809016773</v>
      </c>
    </row>
    <row r="78" spans="2:31" s="35" customFormat="1" ht="15" x14ac:dyDescent="0.2">
      <c r="B78" s="41"/>
      <c r="C78" s="42"/>
      <c r="D78" s="42"/>
      <c r="E78" s="42"/>
      <c r="F78" s="42"/>
      <c r="G78" s="42"/>
      <c r="H78" s="42"/>
      <c r="I78" s="42"/>
      <c r="J78" s="42"/>
      <c r="K78" s="42"/>
      <c r="L78" s="34">
        <v>34335</v>
      </c>
      <c r="M78" s="35">
        <f>ROUND('2014'!AE141,0)</f>
        <v>7778</v>
      </c>
      <c r="N78" s="35">
        <f>ROUND('2014'!AE191,0)</f>
        <v>5177</v>
      </c>
      <c r="O78" s="36"/>
      <c r="R78" s="46">
        <v>34335</v>
      </c>
      <c r="S78" s="41">
        <f t="shared" si="17"/>
        <v>5177</v>
      </c>
      <c r="T78" s="101">
        <f t="shared" si="15"/>
        <v>5221.5332500000004</v>
      </c>
      <c r="U78" s="101">
        <f t="shared" si="16"/>
        <v>5266.1172500000002</v>
      </c>
      <c r="V78" s="101">
        <f t="shared" si="18"/>
        <v>5310.7520000000004</v>
      </c>
      <c r="W78" s="101">
        <f t="shared" si="19"/>
        <v>5356.2549520000002</v>
      </c>
      <c r="X78" s="101">
        <f t="shared" si="20"/>
        <v>5401.8086540000004</v>
      </c>
      <c r="Y78" s="101">
        <f t="shared" si="21"/>
        <v>5447.4131060000009</v>
      </c>
      <c r="Z78" s="101">
        <f t="shared" si="22"/>
        <v>5493.9068510185007</v>
      </c>
      <c r="AA78" s="101">
        <f t="shared" si="23"/>
        <v>5540.4513460370008</v>
      </c>
      <c r="AB78" s="101">
        <f t="shared" si="24"/>
        <v>5587.0465910555013</v>
      </c>
      <c r="AC78" s="101">
        <f t="shared" si="25"/>
        <v>5634.5526788406532</v>
      </c>
      <c r="AD78" s="101">
        <f t="shared" si="26"/>
        <v>5682.1095166258065</v>
      </c>
      <c r="AE78" s="101">
        <f t="shared" si="27"/>
        <v>5729.7171044109582</v>
      </c>
    </row>
    <row r="79" spans="2:31" s="35" customFormat="1" ht="15" x14ac:dyDescent="0.2">
      <c r="B79" s="47"/>
      <c r="C79" s="42"/>
      <c r="D79" s="42"/>
      <c r="E79" s="42"/>
      <c r="F79" s="42"/>
      <c r="G79" s="42"/>
      <c r="H79" s="42"/>
      <c r="I79" s="42"/>
      <c r="J79" s="42"/>
      <c r="K79" s="42"/>
      <c r="L79" s="34">
        <v>34700</v>
      </c>
      <c r="M79" s="35">
        <f>ROUND('2014'!AE142,0)</f>
        <v>6893</v>
      </c>
      <c r="N79" s="35">
        <f>ROUND('2014'!AE192,0)</f>
        <v>4592</v>
      </c>
      <c r="O79" s="43"/>
      <c r="R79" s="46">
        <v>34700</v>
      </c>
      <c r="S79" s="41">
        <f t="shared" si="17"/>
        <v>4592</v>
      </c>
      <c r="T79" s="101">
        <f t="shared" si="15"/>
        <v>4632.2920000000004</v>
      </c>
      <c r="U79" s="101">
        <f t="shared" si="16"/>
        <v>4672.6347500000002</v>
      </c>
      <c r="V79" s="101">
        <f t="shared" si="18"/>
        <v>4713.0282500000003</v>
      </c>
      <c r="W79" s="101">
        <f t="shared" si="19"/>
        <v>4754.1977048125</v>
      </c>
      <c r="X79" s="101">
        <f t="shared" si="20"/>
        <v>4795.4179096250009</v>
      </c>
      <c r="Y79" s="101">
        <f t="shared" si="21"/>
        <v>4836.6888644375003</v>
      </c>
      <c r="Z79" s="101">
        <f t="shared" si="22"/>
        <v>4878.7548587046722</v>
      </c>
      <c r="AA79" s="101">
        <f t="shared" si="23"/>
        <v>4920.8716029718444</v>
      </c>
      <c r="AB79" s="101">
        <f t="shared" si="24"/>
        <v>4963.039097239016</v>
      </c>
      <c r="AC79" s="101">
        <f t="shared" si="25"/>
        <v>5006.0211306939991</v>
      </c>
      <c r="AD79" s="101">
        <f t="shared" si="26"/>
        <v>5049.0539141489817</v>
      </c>
      <c r="AE79" s="101">
        <f t="shared" si="27"/>
        <v>5092.1374476039646</v>
      </c>
    </row>
    <row r="80" spans="2:31" s="35" customFormat="1" ht="15" x14ac:dyDescent="0.2">
      <c r="C80" s="36"/>
      <c r="D80" s="44"/>
      <c r="E80" s="44"/>
      <c r="F80" s="44"/>
      <c r="G80" s="44"/>
      <c r="H80" s="44"/>
      <c r="I80" s="44"/>
      <c r="J80" s="44"/>
      <c r="K80" s="44"/>
      <c r="L80" s="34">
        <v>35065</v>
      </c>
      <c r="M80" s="35">
        <f>ROUND('2014'!AE143,0)</f>
        <v>6110</v>
      </c>
      <c r="N80" s="35">
        <f>ROUND('2014'!AE193,0)</f>
        <v>4069</v>
      </c>
      <c r="O80" s="44"/>
      <c r="R80" s="46">
        <v>35065</v>
      </c>
      <c r="S80" s="41">
        <f t="shared" si="17"/>
        <v>4069</v>
      </c>
      <c r="T80" s="101">
        <f t="shared" si="15"/>
        <v>4105.5002500000001</v>
      </c>
      <c r="U80" s="101">
        <f t="shared" si="16"/>
        <v>4142.0512500000004</v>
      </c>
      <c r="V80" s="101">
        <f t="shared" si="18"/>
        <v>4178.6530000000002</v>
      </c>
      <c r="W80" s="101">
        <f t="shared" si="19"/>
        <v>4215.9482342500005</v>
      </c>
      <c r="X80" s="101">
        <f t="shared" si="20"/>
        <v>4253.2942185000002</v>
      </c>
      <c r="Y80" s="101">
        <f t="shared" si="21"/>
        <v>4290.6909527500002</v>
      </c>
      <c r="Z80" s="101">
        <f t="shared" si="22"/>
        <v>4328.7984621574378</v>
      </c>
      <c r="AA80" s="101">
        <f t="shared" si="23"/>
        <v>4366.9567215648758</v>
      </c>
      <c r="AB80" s="101">
        <f t="shared" si="24"/>
        <v>4405.1657309723132</v>
      </c>
      <c r="AC80" s="101">
        <f t="shared" si="25"/>
        <v>4444.1031825218624</v>
      </c>
      <c r="AD80" s="101">
        <f t="shared" si="26"/>
        <v>4483.091384071412</v>
      </c>
      <c r="AE80" s="101">
        <f t="shared" si="27"/>
        <v>4522.130335620961</v>
      </c>
    </row>
    <row r="81" spans="12:31" s="35" customFormat="1" ht="15" x14ac:dyDescent="0.2">
      <c r="L81" s="34">
        <v>35431</v>
      </c>
      <c r="M81" s="35">
        <f>ROUND('2014'!AE144,0)</f>
        <v>5404</v>
      </c>
      <c r="N81" s="35">
        <f>ROUND('2014'!AE194,0)</f>
        <v>3599</v>
      </c>
      <c r="O81" s="44"/>
      <c r="R81" s="46">
        <v>35431</v>
      </c>
      <c r="S81" s="41">
        <f t="shared" si="17"/>
        <v>3599</v>
      </c>
      <c r="T81" s="101">
        <f t="shared" si="15"/>
        <v>3632.0927499999998</v>
      </c>
      <c r="U81" s="101">
        <f t="shared" si="16"/>
        <v>3665.2362499999999</v>
      </c>
      <c r="V81" s="101">
        <f t="shared" si="18"/>
        <v>3698.4304999999999</v>
      </c>
      <c r="W81" s="101">
        <f t="shared" si="19"/>
        <v>3732.2441211249998</v>
      </c>
      <c r="X81" s="101">
        <f t="shared" si="20"/>
        <v>3766.1084922499999</v>
      </c>
      <c r="Y81" s="101">
        <f t="shared" si="21"/>
        <v>3800.023613375</v>
      </c>
      <c r="Z81" s="101">
        <f t="shared" si="22"/>
        <v>3834.5737845719686</v>
      </c>
      <c r="AA81" s="101">
        <f t="shared" si="23"/>
        <v>3869.1747057689372</v>
      </c>
      <c r="AB81" s="101">
        <f t="shared" si="24"/>
        <v>3903.8263769659061</v>
      </c>
      <c r="AC81" s="101">
        <f t="shared" si="25"/>
        <v>3939.1291181989091</v>
      </c>
      <c r="AD81" s="101">
        <f t="shared" si="26"/>
        <v>3974.4826094319114</v>
      </c>
      <c r="AE81" s="101">
        <f t="shared" si="27"/>
        <v>4009.8868506649146</v>
      </c>
    </row>
    <row r="82" spans="12:31" s="35" customFormat="1" ht="15" x14ac:dyDescent="0.2">
      <c r="L82" s="34">
        <v>35796</v>
      </c>
      <c r="M82" s="35">
        <f>ROUND('2014'!AE145,0)</f>
        <v>4783</v>
      </c>
      <c r="N82" s="35">
        <f>ROUND('2014'!AE195,0)</f>
        <v>3187</v>
      </c>
      <c r="O82" s="44"/>
      <c r="R82" s="46">
        <v>35796</v>
      </c>
      <c r="S82" s="41">
        <f t="shared" si="17"/>
        <v>3187</v>
      </c>
      <c r="T82" s="101">
        <f t="shared" si="15"/>
        <v>3217.1057500000002</v>
      </c>
      <c r="U82" s="101">
        <f t="shared" si="16"/>
        <v>3247.2622499999998</v>
      </c>
      <c r="V82" s="101">
        <f t="shared" si="18"/>
        <v>3277.4695000000002</v>
      </c>
      <c r="W82" s="101">
        <f t="shared" si="19"/>
        <v>3308.231153875</v>
      </c>
      <c r="X82" s="101">
        <f t="shared" si="20"/>
        <v>3339.0435577500002</v>
      </c>
      <c r="Y82" s="101">
        <f t="shared" si="21"/>
        <v>3369.9067116250003</v>
      </c>
      <c r="Z82" s="101">
        <f t="shared" si="22"/>
        <v>3401.3385352842815</v>
      </c>
      <c r="AA82" s="101">
        <f t="shared" si="23"/>
        <v>3432.8211089435626</v>
      </c>
      <c r="AB82" s="101">
        <f t="shared" si="24"/>
        <v>3464.3544326028441</v>
      </c>
      <c r="AC82" s="101">
        <f t="shared" si="25"/>
        <v>3496.4710022392146</v>
      </c>
      <c r="AD82" s="101">
        <f t="shared" si="26"/>
        <v>3528.638321875585</v>
      </c>
      <c r="AE82" s="101">
        <f t="shared" si="27"/>
        <v>3560.8563915119562</v>
      </c>
    </row>
    <row r="83" spans="12:31" s="35" customFormat="1" ht="15" x14ac:dyDescent="0.2">
      <c r="L83" s="34">
        <v>36161</v>
      </c>
      <c r="M83" s="35">
        <f>ROUND('2014'!AE146,0)</f>
        <v>4235</v>
      </c>
      <c r="N83" s="35">
        <f>ROUND('2014'!AE196,0)</f>
        <v>2818</v>
      </c>
      <c r="O83" s="44"/>
      <c r="R83" s="46">
        <v>36161</v>
      </c>
      <c r="S83" s="41">
        <f t="shared" si="17"/>
        <v>2818</v>
      </c>
      <c r="T83" s="101">
        <f t="shared" si="15"/>
        <v>2845.4304999999999</v>
      </c>
      <c r="U83" s="101">
        <f t="shared" si="16"/>
        <v>2872.9117499999998</v>
      </c>
      <c r="V83" s="101">
        <f t="shared" si="18"/>
        <v>2900.4437499999999</v>
      </c>
      <c r="W83" s="101">
        <f t="shared" si="19"/>
        <v>2928.4719671875</v>
      </c>
      <c r="X83" s="101">
        <f t="shared" si="20"/>
        <v>2956.550934375</v>
      </c>
      <c r="Y83" s="101">
        <f t="shared" si="21"/>
        <v>2984.6806515624999</v>
      </c>
      <c r="Z83" s="101">
        <f t="shared" si="22"/>
        <v>3013.3195862863281</v>
      </c>
      <c r="AA83" s="101">
        <f t="shared" si="23"/>
        <v>3042.0092710101558</v>
      </c>
      <c r="AB83" s="101">
        <f t="shared" si="24"/>
        <v>3070.7497057339842</v>
      </c>
      <c r="AC83" s="101">
        <f t="shared" si="25"/>
        <v>3100.0126411005558</v>
      </c>
      <c r="AD83" s="101">
        <f t="shared" si="26"/>
        <v>3129.3263264671268</v>
      </c>
      <c r="AE83" s="101">
        <f t="shared" si="27"/>
        <v>3158.6907618336986</v>
      </c>
    </row>
    <row r="84" spans="12:31" s="35" customFormat="1" ht="15" x14ac:dyDescent="0.2">
      <c r="L84" s="34">
        <v>36526</v>
      </c>
      <c r="M84" s="35">
        <f>ROUND('2014'!AE147,0)</f>
        <v>3739</v>
      </c>
      <c r="N84" s="35">
        <f>ROUND('2014'!AE197,0)</f>
        <v>2497</v>
      </c>
      <c r="O84" s="44"/>
      <c r="R84" s="46">
        <v>36526</v>
      </c>
      <c r="S84" s="41">
        <f t="shared" si="17"/>
        <v>2497</v>
      </c>
      <c r="T84" s="101">
        <f t="shared" si="15"/>
        <v>2522.1032500000001</v>
      </c>
      <c r="U84" s="101">
        <f t="shared" si="16"/>
        <v>2547.2572499999997</v>
      </c>
      <c r="V84" s="101">
        <f t="shared" si="18"/>
        <v>2572.462</v>
      </c>
      <c r="W84" s="101">
        <f t="shared" si="19"/>
        <v>2598.1123495000002</v>
      </c>
      <c r="X84" s="101">
        <f t="shared" si="20"/>
        <v>2623.8134489999998</v>
      </c>
      <c r="Y84" s="101">
        <f t="shared" si="21"/>
        <v>2649.5652985000002</v>
      </c>
      <c r="Z84" s="101">
        <f t="shared" si="22"/>
        <v>2675.7746469141252</v>
      </c>
      <c r="AA84" s="101">
        <f t="shared" si="23"/>
        <v>2702.0347453282502</v>
      </c>
      <c r="AB84" s="101">
        <f t="shared" si="24"/>
        <v>2728.3455937423751</v>
      </c>
      <c r="AC84" s="101">
        <f t="shared" si="25"/>
        <v>2755.1260992970074</v>
      </c>
      <c r="AD84" s="101">
        <f t="shared" si="26"/>
        <v>2781.9573548516396</v>
      </c>
      <c r="AE84" s="101">
        <f t="shared" si="27"/>
        <v>2808.8393604062717</v>
      </c>
    </row>
    <row r="85" spans="12:31" s="35" customFormat="1" ht="15" x14ac:dyDescent="0.2">
      <c r="L85" s="34">
        <v>36892</v>
      </c>
      <c r="M85" s="35">
        <f>ROUND('2014'!AE148,0)</f>
        <v>3306</v>
      </c>
      <c r="N85" s="35">
        <f>ROUND('2014'!AE198,0)</f>
        <v>2204</v>
      </c>
      <c r="R85" s="46">
        <v>36892</v>
      </c>
      <c r="S85" s="41">
        <f t="shared" si="17"/>
        <v>2204</v>
      </c>
      <c r="T85" s="101">
        <f t="shared" si="15"/>
        <v>2226.9789999999998</v>
      </c>
      <c r="U85" s="101">
        <f t="shared" si="16"/>
        <v>2250.00875</v>
      </c>
      <c r="V85" s="101">
        <f t="shared" si="18"/>
        <v>2273.08925</v>
      </c>
      <c r="W85" s="101">
        <f t="shared" si="19"/>
        <v>2296.5691470625002</v>
      </c>
      <c r="X85" s="101">
        <f t="shared" si="20"/>
        <v>2320.0997941249998</v>
      </c>
      <c r="Y85" s="101">
        <f t="shared" si="21"/>
        <v>2343.6811911875002</v>
      </c>
      <c r="Z85" s="101">
        <f t="shared" si="22"/>
        <v>2367.6728798236095</v>
      </c>
      <c r="AA85" s="101">
        <f t="shared" si="23"/>
        <v>2391.7153184597187</v>
      </c>
      <c r="AB85" s="101">
        <f t="shared" si="24"/>
        <v>2415.8085070958282</v>
      </c>
      <c r="AC85" s="101">
        <f t="shared" si="25"/>
        <v>2440.3231187722731</v>
      </c>
      <c r="AD85" s="101">
        <f t="shared" si="26"/>
        <v>2464.8884804487175</v>
      </c>
      <c r="AE85" s="101">
        <f t="shared" si="27"/>
        <v>2489.5045921251626</v>
      </c>
    </row>
    <row r="86" spans="12:31" s="35" customFormat="1" ht="15" x14ac:dyDescent="0.2">
      <c r="L86" s="34">
        <v>37257</v>
      </c>
      <c r="M86" s="35">
        <f>ROUND('2014'!AE149,0)</f>
        <v>2920</v>
      </c>
      <c r="N86" s="35">
        <f>ROUND('2014'!AE199,0)</f>
        <v>1947</v>
      </c>
      <c r="R86" s="46">
        <v>37257</v>
      </c>
      <c r="S86" s="41">
        <f t="shared" si="17"/>
        <v>1947</v>
      </c>
      <c r="T86" s="101">
        <f t="shared" si="15"/>
        <v>1968.1157499999999</v>
      </c>
      <c r="U86" s="101">
        <f t="shared" si="16"/>
        <v>1989.2822500000002</v>
      </c>
      <c r="V86" s="101">
        <f t="shared" si="18"/>
        <v>2010.4995000000001</v>
      </c>
      <c r="W86" s="101">
        <f t="shared" si="19"/>
        <v>2032.0756213750001</v>
      </c>
      <c r="X86" s="101">
        <f t="shared" si="20"/>
        <v>2053.7024927500001</v>
      </c>
      <c r="Y86" s="101">
        <f t="shared" si="21"/>
        <v>2075.3801141250001</v>
      </c>
      <c r="Z86" s="101">
        <f t="shared" si="22"/>
        <v>2097.4266199524063</v>
      </c>
      <c r="AA86" s="101">
        <f t="shared" si="23"/>
        <v>2119.5238757798124</v>
      </c>
      <c r="AB86" s="101">
        <f t="shared" si="24"/>
        <v>2141.6718816072189</v>
      </c>
      <c r="AC86" s="101">
        <f t="shared" si="25"/>
        <v>2164.1990027488714</v>
      </c>
      <c r="AD86" s="101">
        <f t="shared" si="26"/>
        <v>2186.7768738905233</v>
      </c>
      <c r="AE86" s="101">
        <f t="shared" si="27"/>
        <v>2209.4054950321761</v>
      </c>
    </row>
    <row r="87" spans="12:31" s="35" customFormat="1" ht="15" x14ac:dyDescent="0.2">
      <c r="L87" s="34">
        <v>37622</v>
      </c>
      <c r="M87" s="35">
        <f>ROUND('2014'!AE150,0)</f>
        <v>2565</v>
      </c>
      <c r="N87" s="35">
        <f>ROUND('2014'!AE200,0)</f>
        <v>1711</v>
      </c>
      <c r="R87" s="46">
        <v>37622</v>
      </c>
      <c r="S87" s="41">
        <f t="shared" si="17"/>
        <v>1711</v>
      </c>
      <c r="T87" s="101">
        <f t="shared" si="15"/>
        <v>1730.4047499999999</v>
      </c>
      <c r="U87" s="101">
        <f t="shared" si="16"/>
        <v>1749.8602500000002</v>
      </c>
      <c r="V87" s="101">
        <f t="shared" si="18"/>
        <v>1769.3665000000001</v>
      </c>
      <c r="W87" s="101">
        <f t="shared" si="19"/>
        <v>1789.194407125</v>
      </c>
      <c r="X87" s="101">
        <f t="shared" si="20"/>
        <v>1809.0730642500002</v>
      </c>
      <c r="Y87" s="101">
        <f t="shared" si="21"/>
        <v>1829.0024713750001</v>
      </c>
      <c r="Z87" s="101">
        <f t="shared" si="22"/>
        <v>1849.262739292469</v>
      </c>
      <c r="AA87" s="101">
        <f t="shared" si="23"/>
        <v>1869.5737572099376</v>
      </c>
      <c r="AB87" s="101">
        <f t="shared" si="24"/>
        <v>1889.9355251274064</v>
      </c>
      <c r="AC87" s="101">
        <f t="shared" si="25"/>
        <v>1910.6375576845801</v>
      </c>
      <c r="AD87" s="101">
        <f t="shared" si="26"/>
        <v>1931.3903402417538</v>
      </c>
      <c r="AE87" s="101">
        <f t="shared" si="27"/>
        <v>1952.1938727989277</v>
      </c>
    </row>
    <row r="88" spans="12:31" s="35" customFormat="1" ht="15" x14ac:dyDescent="0.2">
      <c r="L88" s="34">
        <v>37987</v>
      </c>
      <c r="M88" s="35">
        <f>ROUND('2014'!AE151,0)</f>
        <v>2247</v>
      </c>
      <c r="N88" s="35">
        <f>ROUND('2014'!AE201,0)</f>
        <v>1497</v>
      </c>
      <c r="R88" s="46">
        <v>37987</v>
      </c>
      <c r="S88" s="41">
        <f t="shared" si="17"/>
        <v>1497</v>
      </c>
      <c r="T88" s="101">
        <f t="shared" si="15"/>
        <v>1514.8532499999999</v>
      </c>
      <c r="U88" s="101">
        <f t="shared" si="16"/>
        <v>1532.7572500000001</v>
      </c>
      <c r="V88" s="101">
        <f t="shared" si="18"/>
        <v>1550.712</v>
      </c>
      <c r="W88" s="101">
        <f t="shared" si="19"/>
        <v>1568.9546620000001</v>
      </c>
      <c r="X88" s="101">
        <f t="shared" si="20"/>
        <v>1587.2480740000001</v>
      </c>
      <c r="Y88" s="101">
        <f t="shared" si="21"/>
        <v>1605.5922360000002</v>
      </c>
      <c r="Z88" s="101">
        <f t="shared" si="22"/>
        <v>1624.2327797110001</v>
      </c>
      <c r="AA88" s="101">
        <f t="shared" si="23"/>
        <v>1642.9240734220002</v>
      </c>
      <c r="AB88" s="101">
        <f t="shared" si="24"/>
        <v>1661.6661171330002</v>
      </c>
      <c r="AC88" s="101">
        <f t="shared" si="25"/>
        <v>1680.7131964822145</v>
      </c>
      <c r="AD88" s="101">
        <f t="shared" si="26"/>
        <v>1699.8110258314289</v>
      </c>
      <c r="AE88" s="101">
        <f t="shared" si="27"/>
        <v>1718.9596051806429</v>
      </c>
    </row>
    <row r="89" spans="12:31" s="35" customFormat="1" ht="15" x14ac:dyDescent="0.2">
      <c r="L89" s="34">
        <v>38353</v>
      </c>
      <c r="M89" s="35">
        <f>ROUND('2014'!AE152,0)</f>
        <v>1951</v>
      </c>
      <c r="N89" s="35">
        <f>ROUND('2014'!AE202,0)</f>
        <v>1300</v>
      </c>
      <c r="R89" s="46">
        <v>38353</v>
      </c>
      <c r="S89" s="41">
        <f t="shared" si="17"/>
        <v>1300</v>
      </c>
      <c r="T89" s="101">
        <f t="shared" si="15"/>
        <v>1316.425</v>
      </c>
      <c r="U89" s="101">
        <f t="shared" si="16"/>
        <v>1332.90075</v>
      </c>
      <c r="V89" s="101">
        <f t="shared" si="18"/>
        <v>1349.4272500000002</v>
      </c>
      <c r="W89" s="101">
        <f t="shared" si="19"/>
        <v>1366.2105975625002</v>
      </c>
      <c r="X89" s="101">
        <f t="shared" si="20"/>
        <v>1383.0446951250003</v>
      </c>
      <c r="Y89" s="101">
        <f t="shared" si="21"/>
        <v>1399.9295426875003</v>
      </c>
      <c r="Z89" s="101">
        <f t="shared" si="22"/>
        <v>1417.0790318719846</v>
      </c>
      <c r="AA89" s="101">
        <f t="shared" si="23"/>
        <v>1434.2792710564693</v>
      </c>
      <c r="AB89" s="101">
        <f t="shared" si="24"/>
        <v>1451.5302602409536</v>
      </c>
      <c r="AC89" s="101">
        <f t="shared" si="25"/>
        <v>1469.0538546277005</v>
      </c>
      <c r="AD89" s="101">
        <f t="shared" si="26"/>
        <v>1486.6281990144475</v>
      </c>
      <c r="AE89" s="101">
        <f t="shared" si="27"/>
        <v>1504.2532934011945</v>
      </c>
    </row>
    <row r="90" spans="12:31" s="35" customFormat="1" ht="15" x14ac:dyDescent="0.2">
      <c r="L90" s="34">
        <v>38718</v>
      </c>
      <c r="M90" s="35">
        <f>ROUND('2014'!AE153,0)</f>
        <v>1679</v>
      </c>
      <c r="N90" s="35">
        <f>ROUND('2014'!AE203,0)</f>
        <v>1117</v>
      </c>
      <c r="R90" s="46">
        <v>38718</v>
      </c>
      <c r="S90" s="41">
        <f t="shared" si="17"/>
        <v>1117</v>
      </c>
      <c r="T90" s="101">
        <f t="shared" si="15"/>
        <v>1132.09825</v>
      </c>
      <c r="U90" s="101">
        <f t="shared" si="16"/>
        <v>1147.2472500000001</v>
      </c>
      <c r="V90" s="101">
        <f t="shared" si="18"/>
        <v>1162.4470000000001</v>
      </c>
      <c r="W90" s="101">
        <f t="shared" si="19"/>
        <v>1177.8747407500002</v>
      </c>
      <c r="X90" s="101">
        <f t="shared" si="20"/>
        <v>1193.3532315000002</v>
      </c>
      <c r="Y90" s="101">
        <f t="shared" si="21"/>
        <v>1208.8824722500003</v>
      </c>
      <c r="Z90" s="101">
        <f t="shared" si="22"/>
        <v>1224.6468701738129</v>
      </c>
      <c r="AA90" s="101">
        <f t="shared" si="23"/>
        <v>1240.4620180976253</v>
      </c>
      <c r="AB90" s="101">
        <f t="shared" si="24"/>
        <v>1256.3279160214379</v>
      </c>
      <c r="AC90" s="101">
        <f t="shared" si="25"/>
        <v>1272.4362934125934</v>
      </c>
      <c r="AD90" s="101">
        <f t="shared" si="26"/>
        <v>1288.5954208037488</v>
      </c>
      <c r="AE90" s="101">
        <f t="shared" si="27"/>
        <v>1304.8052981949043</v>
      </c>
    </row>
    <row r="91" spans="12:31" s="35" customFormat="1" ht="15" x14ac:dyDescent="0.2">
      <c r="L91" s="34">
        <v>39083</v>
      </c>
      <c r="M91" s="35">
        <f>ROUND('2014'!AE154,0)</f>
        <v>1427</v>
      </c>
      <c r="N91" s="35">
        <f>ROUND('2014'!AE204,0)</f>
        <v>952</v>
      </c>
      <c r="R91" s="46">
        <v>39083</v>
      </c>
      <c r="S91" s="41">
        <f t="shared" si="17"/>
        <v>952</v>
      </c>
      <c r="T91" s="101">
        <f t="shared" si="15"/>
        <v>965.90200000000004</v>
      </c>
      <c r="U91" s="101">
        <f t="shared" si="16"/>
        <v>979.85474999999997</v>
      </c>
      <c r="V91" s="101">
        <f t="shared" si="18"/>
        <v>993.85825</v>
      </c>
      <c r="W91" s="101">
        <f t="shared" si="19"/>
        <v>1008.0637223125</v>
      </c>
      <c r="X91" s="101">
        <f t="shared" si="20"/>
        <v>1022.3199446249999</v>
      </c>
      <c r="Y91" s="101">
        <f t="shared" si="21"/>
        <v>1036.6269169375</v>
      </c>
      <c r="Z91" s="101">
        <f t="shared" si="22"/>
        <v>1051.142462085297</v>
      </c>
      <c r="AA91" s="101">
        <f t="shared" si="23"/>
        <v>1065.7087572330938</v>
      </c>
      <c r="AB91" s="101">
        <f t="shared" si="24"/>
        <v>1080.3258023808908</v>
      </c>
      <c r="AC91" s="101">
        <f t="shared" si="25"/>
        <v>1095.1581644481523</v>
      </c>
      <c r="AD91" s="101">
        <f t="shared" si="26"/>
        <v>1110.0412765154138</v>
      </c>
      <c r="AE91" s="101">
        <f t="shared" si="27"/>
        <v>1124.9751385826753</v>
      </c>
    </row>
    <row r="92" spans="12:31" s="35" customFormat="1" ht="15" x14ac:dyDescent="0.2">
      <c r="L92" s="34">
        <v>39448</v>
      </c>
      <c r="M92" s="35">
        <f>ROUND('2014'!AE155,0)</f>
        <v>1195</v>
      </c>
      <c r="N92" s="35">
        <f>ROUND('2014'!AE205,0)</f>
        <v>797</v>
      </c>
      <c r="R92" s="46">
        <v>39448</v>
      </c>
      <c r="S92" s="41">
        <f t="shared" si="17"/>
        <v>797</v>
      </c>
      <c r="T92" s="101">
        <f t="shared" si="15"/>
        <v>809.77824999999996</v>
      </c>
      <c r="U92" s="101">
        <f t="shared" si="16"/>
        <v>822.60725000000002</v>
      </c>
      <c r="V92" s="101">
        <f t="shared" si="18"/>
        <v>835.48699999999997</v>
      </c>
      <c r="W92" s="101">
        <f t="shared" si="19"/>
        <v>848.54428074999998</v>
      </c>
      <c r="X92" s="101">
        <f t="shared" si="20"/>
        <v>861.6523115</v>
      </c>
      <c r="Y92" s="101">
        <f t="shared" si="21"/>
        <v>874.81109224999989</v>
      </c>
      <c r="Z92" s="101">
        <f t="shared" si="22"/>
        <v>888.15347266881236</v>
      </c>
      <c r="AA92" s="101">
        <f t="shared" si="23"/>
        <v>901.54660308762493</v>
      </c>
      <c r="AB92" s="101">
        <f t="shared" si="24"/>
        <v>914.99048350643739</v>
      </c>
      <c r="AC92" s="101">
        <f t="shared" si="25"/>
        <v>928.62416451185902</v>
      </c>
      <c r="AD92" s="101">
        <f t="shared" si="26"/>
        <v>942.30859551728076</v>
      </c>
      <c r="AE92" s="101">
        <f t="shared" si="27"/>
        <v>956.04377652270239</v>
      </c>
    </row>
    <row r="93" spans="12:31" s="35" customFormat="1" ht="15" x14ac:dyDescent="0.2">
      <c r="L93" s="34">
        <v>39814</v>
      </c>
      <c r="M93" s="35">
        <f>ROUND('2014'!AE156,0)</f>
        <v>981</v>
      </c>
      <c r="N93" s="35">
        <f>ROUND('2014'!AE206,0)</f>
        <v>651</v>
      </c>
      <c r="R93" s="46">
        <v>39814</v>
      </c>
      <c r="S93" s="41">
        <f t="shared" si="17"/>
        <v>651</v>
      </c>
      <c r="T93" s="101">
        <f t="shared" si="15"/>
        <v>662.71974999999998</v>
      </c>
      <c r="U93" s="101">
        <f t="shared" si="16"/>
        <v>674.49024999999995</v>
      </c>
      <c r="V93" s="101">
        <f t="shared" si="18"/>
        <v>686.31150000000002</v>
      </c>
      <c r="W93" s="101">
        <f t="shared" si="19"/>
        <v>698.28725837500008</v>
      </c>
      <c r="X93" s="101">
        <f t="shared" si="20"/>
        <v>710.31376675000001</v>
      </c>
      <c r="Y93" s="101">
        <f t="shared" si="21"/>
        <v>722.39102512500006</v>
      </c>
      <c r="Z93" s="101">
        <f t="shared" si="22"/>
        <v>734.62836005715633</v>
      </c>
      <c r="AA93" s="101">
        <f t="shared" si="23"/>
        <v>746.91644498931259</v>
      </c>
      <c r="AB93" s="101">
        <f t="shared" si="24"/>
        <v>759.25527992146874</v>
      </c>
      <c r="AC93" s="101">
        <f t="shared" si="25"/>
        <v>771.75988070089943</v>
      </c>
      <c r="AD93" s="101">
        <f t="shared" si="26"/>
        <v>784.31523148033</v>
      </c>
      <c r="AE93" s="101">
        <f t="shared" si="27"/>
        <v>796.92133225976067</v>
      </c>
    </row>
    <row r="94" spans="12:31" s="35" customFormat="1" ht="15" x14ac:dyDescent="0.2">
      <c r="L94" s="34">
        <v>40179</v>
      </c>
      <c r="M94" s="35">
        <f>ROUND('2014'!AE157,0)</f>
        <v>783</v>
      </c>
      <c r="N94" s="35">
        <f>ROUND('2014'!AE207,0)</f>
        <v>521</v>
      </c>
      <c r="R94" s="46">
        <v>40179</v>
      </c>
      <c r="S94" s="41">
        <f t="shared" si="17"/>
        <v>521</v>
      </c>
      <c r="T94" s="101">
        <f t="shared" si="15"/>
        <v>531.77724999999998</v>
      </c>
      <c r="U94" s="101">
        <f t="shared" si="16"/>
        <v>542.60524999999996</v>
      </c>
      <c r="V94" s="101">
        <f t="shared" si="18"/>
        <v>553.48400000000004</v>
      </c>
      <c r="W94" s="101">
        <f t="shared" si="19"/>
        <v>564.496759</v>
      </c>
      <c r="X94" s="101">
        <f t="shared" si="20"/>
        <v>575.56026800000006</v>
      </c>
      <c r="Y94" s="101">
        <f t="shared" si="21"/>
        <v>586.67452700000001</v>
      </c>
      <c r="Z94" s="101">
        <f t="shared" si="22"/>
        <v>597.92791732075</v>
      </c>
      <c r="AA94" s="101">
        <f t="shared" si="23"/>
        <v>609.23205764149998</v>
      </c>
      <c r="AB94" s="101">
        <f t="shared" si="24"/>
        <v>620.58694796224995</v>
      </c>
      <c r="AC94" s="101">
        <f t="shared" si="25"/>
        <v>632.08620333497629</v>
      </c>
      <c r="AD94" s="101">
        <f t="shared" si="26"/>
        <v>643.63620870770262</v>
      </c>
      <c r="AE94" s="101">
        <f t="shared" si="27"/>
        <v>655.23696408042883</v>
      </c>
    </row>
    <row r="95" spans="12:31" s="35" customFormat="1" ht="15" x14ac:dyDescent="0.2">
      <c r="L95" s="34">
        <v>40544</v>
      </c>
      <c r="M95" s="35">
        <f>ROUND('2014'!AE158,0)</f>
        <v>600</v>
      </c>
      <c r="N95" s="35">
        <f>ROUND('2014'!AE208,0)</f>
        <v>399</v>
      </c>
      <c r="R95" s="46">
        <v>40544</v>
      </c>
      <c r="S95" s="41">
        <f t="shared" si="17"/>
        <v>399</v>
      </c>
      <c r="T95" s="101">
        <f t="shared" si="15"/>
        <v>408.89274999999998</v>
      </c>
      <c r="U95" s="101">
        <f t="shared" si="16"/>
        <v>418.83625000000001</v>
      </c>
      <c r="V95" s="101">
        <f t="shared" si="18"/>
        <v>428.83049999999997</v>
      </c>
      <c r="W95" s="101">
        <f t="shared" si="19"/>
        <v>438.939521125</v>
      </c>
      <c r="X95" s="101">
        <f t="shared" si="20"/>
        <v>449.09929224999996</v>
      </c>
      <c r="Y95" s="101">
        <f t="shared" si="21"/>
        <v>459.30981337499998</v>
      </c>
      <c r="Z95" s="101">
        <f t="shared" si="22"/>
        <v>469.63980952196874</v>
      </c>
      <c r="AA95" s="101">
        <f t="shared" si="23"/>
        <v>480.02055566893745</v>
      </c>
      <c r="AB95" s="101">
        <f t="shared" si="24"/>
        <v>490.4520518159062</v>
      </c>
      <c r="AC95" s="101">
        <f t="shared" si="25"/>
        <v>501.00782919157155</v>
      </c>
      <c r="AD95" s="101">
        <f t="shared" si="26"/>
        <v>511.61435656723683</v>
      </c>
      <c r="AE95" s="101">
        <f t="shared" si="27"/>
        <v>522.2716339429021</v>
      </c>
    </row>
    <row r="96" spans="12:31" s="35" customFormat="1" ht="15" x14ac:dyDescent="0.2">
      <c r="L96" s="34">
        <v>40909</v>
      </c>
      <c r="M96" s="35">
        <f>ROUND('2014'!AE159,0)</f>
        <v>430</v>
      </c>
      <c r="N96" s="35">
        <f>ROUND('2014'!AE209,0)</f>
        <v>286</v>
      </c>
      <c r="R96" s="46">
        <v>40909</v>
      </c>
      <c r="S96" s="41">
        <f t="shared" si="17"/>
        <v>286</v>
      </c>
      <c r="T96" s="101">
        <f t="shared" si="15"/>
        <v>295.07350000000002</v>
      </c>
      <c r="U96" s="101">
        <f t="shared" si="16"/>
        <v>304.19774999999998</v>
      </c>
      <c r="V96" s="101">
        <f t="shared" si="18"/>
        <v>313.37275</v>
      </c>
      <c r="W96" s="101">
        <f t="shared" si="19"/>
        <v>322.64470243749997</v>
      </c>
      <c r="X96" s="101">
        <f t="shared" si="20"/>
        <v>331.967404875</v>
      </c>
      <c r="Y96" s="101">
        <f t="shared" si="21"/>
        <v>341.34085731249996</v>
      </c>
      <c r="Z96" s="101">
        <f t="shared" si="22"/>
        <v>350.81557852801558</v>
      </c>
      <c r="AA96" s="101">
        <f t="shared" si="23"/>
        <v>360.34104974353119</v>
      </c>
      <c r="AB96" s="101">
        <f t="shared" si="24"/>
        <v>369.91727095904685</v>
      </c>
      <c r="AC96" s="101">
        <f t="shared" si="25"/>
        <v>379.59917117349994</v>
      </c>
      <c r="AD96" s="101">
        <f t="shared" si="26"/>
        <v>389.33182138795303</v>
      </c>
      <c r="AE96" s="101">
        <f t="shared" si="27"/>
        <v>399.11522160240611</v>
      </c>
    </row>
    <row r="97" spans="12:31" s="35" customFormat="1" ht="15" x14ac:dyDescent="0.2">
      <c r="L97" s="34">
        <v>41275</v>
      </c>
      <c r="M97" s="35">
        <f>ROUND('2014'!AE160,0)</f>
        <v>274</v>
      </c>
      <c r="N97" s="35">
        <f>ROUND('2014'!AE210,0)</f>
        <v>182</v>
      </c>
      <c r="R97" s="46">
        <v>41275</v>
      </c>
      <c r="S97" s="41">
        <f t="shared" si="17"/>
        <v>182</v>
      </c>
      <c r="T97" s="101">
        <f t="shared" si="15"/>
        <v>190.31950000000001</v>
      </c>
      <c r="U97" s="101">
        <f t="shared" si="16"/>
        <v>198.68975</v>
      </c>
      <c r="V97" s="101">
        <f t="shared" si="18"/>
        <v>207.11074999999997</v>
      </c>
      <c r="W97" s="101">
        <f t="shared" si="19"/>
        <v>215.61230293749998</v>
      </c>
      <c r="X97" s="101">
        <f t="shared" si="20"/>
        <v>224.16460587499995</v>
      </c>
      <c r="Y97" s="101">
        <f t="shared" si="21"/>
        <v>232.76765881249995</v>
      </c>
      <c r="Z97" s="101">
        <f t="shared" si="22"/>
        <v>241.45522433889056</v>
      </c>
      <c r="AA97" s="101">
        <f t="shared" si="23"/>
        <v>250.1935398652812</v>
      </c>
      <c r="AB97" s="101">
        <f t="shared" si="24"/>
        <v>258.98260539167183</v>
      </c>
      <c r="AC97" s="101">
        <f t="shared" si="25"/>
        <v>267.86022928076147</v>
      </c>
      <c r="AD97" s="101">
        <f t="shared" si="26"/>
        <v>276.78860316985106</v>
      </c>
      <c r="AE97" s="101">
        <f t="shared" si="27"/>
        <v>285.76772705894069</v>
      </c>
    </row>
    <row r="98" spans="12:31" s="35" customFormat="1" ht="15" x14ac:dyDescent="0.2">
      <c r="L98" s="34">
        <v>41640</v>
      </c>
      <c r="M98" s="35">
        <f>ROUND('2014'!AE161,0)</f>
        <v>131</v>
      </c>
      <c r="N98" s="35">
        <f>ROUND('2014'!AE211,0)</f>
        <v>87</v>
      </c>
      <c r="R98" s="46">
        <v>41640</v>
      </c>
      <c r="S98" s="41">
        <f t="shared" si="17"/>
        <v>87</v>
      </c>
      <c r="T98" s="101">
        <f t="shared" si="15"/>
        <v>94.630750000000006</v>
      </c>
      <c r="U98" s="101">
        <f t="shared" si="16"/>
        <v>102.31224999999999</v>
      </c>
      <c r="V98" s="101">
        <f t="shared" si="18"/>
        <v>110.0445</v>
      </c>
      <c r="W98" s="101">
        <f t="shared" si="19"/>
        <v>117.84232262499999</v>
      </c>
      <c r="X98" s="101">
        <f t="shared" si="20"/>
        <v>125.69089525</v>
      </c>
      <c r="Y98" s="101">
        <f t="shared" si="21"/>
        <v>133.59021787499998</v>
      </c>
      <c r="Z98" s="101">
        <f t="shared" si="22"/>
        <v>141.55874695459372</v>
      </c>
      <c r="AA98" s="101">
        <f t="shared" si="23"/>
        <v>149.57802603418747</v>
      </c>
      <c r="AB98" s="101">
        <f t="shared" si="24"/>
        <v>157.6480551137812</v>
      </c>
      <c r="AC98" s="101">
        <f t="shared" si="25"/>
        <v>165.79100351335612</v>
      </c>
      <c r="AD98" s="101">
        <f t="shared" si="26"/>
        <v>173.98470191293103</v>
      </c>
      <c r="AE98" s="101">
        <f t="shared" si="27"/>
        <v>182.22915031250591</v>
      </c>
    </row>
    <row r="99" spans="12:31" s="35" customFormat="1" ht="15" x14ac:dyDescent="0.2">
      <c r="L99" s="34">
        <v>42005</v>
      </c>
      <c r="M99" s="35">
        <f>ROUND('2014'!AE162,0)</f>
        <v>0</v>
      </c>
      <c r="N99" s="35">
        <f>ROUND('2014'!AE212,0)</f>
        <v>0</v>
      </c>
      <c r="R99" s="46">
        <v>42005</v>
      </c>
      <c r="S99" s="41">
        <f t="shared" si="17"/>
        <v>0</v>
      </c>
      <c r="T99" s="101">
        <f t="shared" si="15"/>
        <v>7</v>
      </c>
      <c r="U99" s="101">
        <f t="shared" si="16"/>
        <v>14.050750000000001</v>
      </c>
      <c r="V99" s="101">
        <f t="shared" si="18"/>
        <v>21.152250000000002</v>
      </c>
      <c r="W99" s="101">
        <f t="shared" si="19"/>
        <v>28.305603812500003</v>
      </c>
      <c r="X99" s="101">
        <f t="shared" si="20"/>
        <v>35.509707625000004</v>
      </c>
      <c r="Y99" s="101">
        <f t="shared" si="21"/>
        <v>42.764561437500006</v>
      </c>
      <c r="Z99" s="101">
        <f t="shared" si="22"/>
        <v>50.074604507921883</v>
      </c>
      <c r="AA99" s="101">
        <f t="shared" si="23"/>
        <v>57.43539757834376</v>
      </c>
      <c r="AB99" s="101">
        <f t="shared" si="24"/>
        <v>64.846940648765624</v>
      </c>
      <c r="AC99" s="101">
        <f t="shared" si="25"/>
        <v>72.31708096846917</v>
      </c>
      <c r="AD99" s="101">
        <f t="shared" si="26"/>
        <v>79.837971288172724</v>
      </c>
      <c r="AE99" s="101">
        <f t="shared" si="27"/>
        <v>87.409611607876272</v>
      </c>
    </row>
    <row r="100" spans="12:31" s="35" customFormat="1" ht="15.75" x14ac:dyDescent="0.2">
      <c r="L100" s="34">
        <v>42370</v>
      </c>
      <c r="M100" s="35">
        <f>ROUND('2014'!AE163,0)</f>
        <v>0</v>
      </c>
      <c r="N100" s="35">
        <f>ROUND('2014'!AE213,0)</f>
        <v>0</v>
      </c>
      <c r="R100" s="50"/>
      <c r="S100" s="51"/>
      <c r="T100" s="42"/>
      <c r="U100" s="42"/>
      <c r="V100" s="42"/>
      <c r="W100" s="42"/>
      <c r="X100" s="42"/>
      <c r="Y100" s="42"/>
      <c r="Z100" s="42"/>
      <c r="AA100" s="42"/>
      <c r="AB100" s="42"/>
      <c r="AC100" s="42"/>
      <c r="AD100" s="42"/>
      <c r="AE100" s="42"/>
    </row>
    <row r="101" spans="12:31" s="35" customFormat="1" ht="15.75" x14ac:dyDescent="0.2">
      <c r="L101" s="34">
        <v>42736</v>
      </c>
      <c r="M101" s="35">
        <f>ROUND('2014'!AE164,0)</f>
        <v>0</v>
      </c>
      <c r="N101" s="35">
        <f>ROUND('2014'!AE214,0)</f>
        <v>0</v>
      </c>
      <c r="R101" s="50"/>
      <c r="S101" s="51"/>
      <c r="T101" s="42"/>
      <c r="U101" s="42"/>
      <c r="V101" s="42"/>
      <c r="W101" s="42"/>
      <c r="X101" s="42"/>
      <c r="Y101" s="42"/>
      <c r="Z101" s="42"/>
      <c r="AA101" s="42"/>
      <c r="AB101" s="42"/>
      <c r="AC101" s="42"/>
      <c r="AD101" s="42"/>
      <c r="AE101" s="42"/>
    </row>
    <row r="102" spans="12:31" s="35" customFormat="1" ht="15.75" x14ac:dyDescent="0.2">
      <c r="L102" s="34">
        <v>43101</v>
      </c>
      <c r="M102" s="35">
        <f>ROUND('2014'!AE165,0)</f>
        <v>0</v>
      </c>
      <c r="N102" s="35">
        <f>ROUND('2014'!AE215,0)</f>
        <v>0</v>
      </c>
      <c r="R102" s="50"/>
      <c r="S102" s="51"/>
      <c r="T102" s="42"/>
      <c r="U102" s="42"/>
      <c r="V102" s="42"/>
      <c r="W102" s="42"/>
      <c r="X102" s="42"/>
      <c r="Y102" s="42"/>
      <c r="Z102" s="42"/>
      <c r="AA102" s="42"/>
      <c r="AB102" s="42"/>
      <c r="AC102" s="42"/>
      <c r="AD102" s="42"/>
      <c r="AE102" s="42"/>
    </row>
    <row r="103" spans="12:31" s="35" customFormat="1" ht="15.75" x14ac:dyDescent="0.2">
      <c r="L103" s="34">
        <v>43466</v>
      </c>
      <c r="M103" s="35">
        <f>ROUND('2014'!AE166,0)</f>
        <v>0</v>
      </c>
      <c r="N103" s="35">
        <f>ROUND('2014'!AE216,0)</f>
        <v>0</v>
      </c>
      <c r="R103" s="50"/>
      <c r="S103" s="51"/>
      <c r="T103" s="42"/>
      <c r="U103" s="42"/>
      <c r="V103" s="42"/>
      <c r="W103" s="42"/>
      <c r="X103" s="42"/>
      <c r="Y103" s="42"/>
      <c r="Z103" s="42"/>
      <c r="AA103" s="42"/>
      <c r="AB103" s="42"/>
      <c r="AC103" s="42"/>
      <c r="AD103" s="42"/>
      <c r="AE103" s="42"/>
    </row>
    <row r="104" spans="12:31" s="35" customFormat="1" ht="15.75" x14ac:dyDescent="0.2">
      <c r="L104" s="34">
        <v>43831</v>
      </c>
      <c r="M104" s="35">
        <f>ROUND('2014'!AE167,0)</f>
        <v>0</v>
      </c>
      <c r="N104" s="35">
        <f>ROUND('2014'!AE217,0)</f>
        <v>0</v>
      </c>
      <c r="R104" s="50"/>
      <c r="S104" s="51"/>
      <c r="T104" s="42"/>
      <c r="U104" s="42"/>
      <c r="V104" s="42"/>
      <c r="W104" s="42"/>
      <c r="X104" s="42"/>
      <c r="Y104" s="42"/>
      <c r="Z104" s="42"/>
      <c r="AA104" s="42"/>
      <c r="AB104" s="42"/>
      <c r="AC104" s="42"/>
      <c r="AD104" s="42"/>
      <c r="AE104" s="42"/>
    </row>
    <row r="105" spans="12:31" s="35" customFormat="1" x14ac:dyDescent="0.2"/>
    <row r="106" spans="12:31" s="35" customFormat="1" x14ac:dyDescent="0.2">
      <c r="R106" s="48">
        <f>D5*0.7</f>
        <v>7</v>
      </c>
      <c r="S106" s="49">
        <f>(J5/4+100)/100</f>
        <v>1.0217499999999999</v>
      </c>
      <c r="T106" s="35">
        <f>HLOOKUP(M6,C11:N12,2,0)</f>
        <v>4</v>
      </c>
    </row>
    <row r="107" spans="12:31" s="35" customFormat="1" x14ac:dyDescent="0.2"/>
    <row r="108" spans="12:31" s="35" customFormat="1" x14ac:dyDescent="0.2">
      <c r="R108" s="35" t="s">
        <v>15</v>
      </c>
      <c r="U108" s="35">
        <v>10</v>
      </c>
    </row>
    <row r="109" spans="12:31" s="35" customFormat="1" ht="15" x14ac:dyDescent="0.2">
      <c r="R109" s="35" t="s">
        <v>16</v>
      </c>
      <c r="T109" s="45" t="s">
        <v>2</v>
      </c>
      <c r="U109" s="35">
        <v>15</v>
      </c>
      <c r="V109" s="35">
        <v>1</v>
      </c>
    </row>
    <row r="110" spans="12:31" s="35" customFormat="1" ht="15" x14ac:dyDescent="0.2">
      <c r="T110" s="45" t="s">
        <v>3</v>
      </c>
      <c r="U110" s="35">
        <v>2011</v>
      </c>
      <c r="V110" s="35">
        <v>2</v>
      </c>
    </row>
    <row r="111" spans="12:31" s="35" customFormat="1" ht="15" x14ac:dyDescent="0.2">
      <c r="T111" s="45" t="s">
        <v>4</v>
      </c>
      <c r="U111" s="35">
        <v>2012</v>
      </c>
      <c r="V111" s="35">
        <v>3</v>
      </c>
    </row>
    <row r="112" spans="12:31" s="35" customFormat="1" ht="15" x14ac:dyDescent="0.2">
      <c r="T112" s="45" t="s">
        <v>5</v>
      </c>
      <c r="U112" s="35">
        <v>2013</v>
      </c>
      <c r="V112" s="35">
        <v>4</v>
      </c>
    </row>
    <row r="113" spans="18:31" s="35" customFormat="1" ht="15" x14ac:dyDescent="0.2">
      <c r="T113" s="45" t="s">
        <v>6</v>
      </c>
      <c r="U113" s="35">
        <v>2014</v>
      </c>
      <c r="V113" s="35">
        <v>5</v>
      </c>
    </row>
    <row r="114" spans="18:31" s="35" customFormat="1" ht="15" x14ac:dyDescent="0.2">
      <c r="T114" s="45" t="s">
        <v>7</v>
      </c>
      <c r="U114" s="35">
        <v>2015</v>
      </c>
      <c r="V114" s="35">
        <v>6</v>
      </c>
    </row>
    <row r="115" spans="18:31" s="35" customFormat="1" ht="15" x14ac:dyDescent="0.2">
      <c r="T115" s="45" t="s">
        <v>8</v>
      </c>
      <c r="U115" s="35">
        <v>2016</v>
      </c>
      <c r="V115" s="35">
        <v>7</v>
      </c>
    </row>
    <row r="116" spans="18:31" s="35" customFormat="1" ht="15" x14ac:dyDescent="0.2">
      <c r="T116" s="45" t="s">
        <v>9</v>
      </c>
      <c r="U116" s="35">
        <v>2017</v>
      </c>
      <c r="V116" s="35">
        <v>8</v>
      </c>
    </row>
    <row r="117" spans="18:31" s="35" customFormat="1" ht="15" x14ac:dyDescent="0.2">
      <c r="T117" s="45" t="s">
        <v>10</v>
      </c>
      <c r="U117" s="35">
        <v>2018</v>
      </c>
      <c r="V117" s="35">
        <v>9</v>
      </c>
    </row>
    <row r="118" spans="18:31" s="35" customFormat="1" ht="15" x14ac:dyDescent="0.2">
      <c r="T118" s="45" t="s">
        <v>11</v>
      </c>
      <c r="U118" s="35">
        <v>2019</v>
      </c>
      <c r="V118" s="35">
        <v>10</v>
      </c>
    </row>
    <row r="119" spans="18:31" s="35" customFormat="1" ht="15" x14ac:dyDescent="0.2">
      <c r="T119" s="45" t="s">
        <v>12</v>
      </c>
      <c r="U119" s="35">
        <v>2020</v>
      </c>
      <c r="V119" s="35">
        <v>11</v>
      </c>
    </row>
    <row r="120" spans="18:31" s="35" customFormat="1" ht="15" x14ac:dyDescent="0.2">
      <c r="T120" s="45" t="s">
        <v>13</v>
      </c>
      <c r="V120" s="35">
        <v>12</v>
      </c>
    </row>
    <row r="121" spans="18:31" s="35" customFormat="1" x14ac:dyDescent="0.2">
      <c r="V121" s="35">
        <v>13</v>
      </c>
    </row>
    <row r="122" spans="18:31" s="35" customFormat="1" x14ac:dyDescent="0.2">
      <c r="V122" s="35">
        <v>14</v>
      </c>
    </row>
    <row r="123" spans="18:31" s="35" customFormat="1" x14ac:dyDescent="0.2"/>
    <row r="124" spans="18:31" s="35" customFormat="1" x14ac:dyDescent="0.2"/>
    <row r="125" spans="18:31" s="35" customFormat="1" x14ac:dyDescent="0.2"/>
    <row r="126" spans="18:31" s="35" customFormat="1" x14ac:dyDescent="0.2"/>
    <row r="127" spans="18:31" s="35" customFormat="1" x14ac:dyDescent="0.2"/>
    <row r="128" spans="18:31" s="35" customFormat="1" ht="15" x14ac:dyDescent="0.2">
      <c r="R128" s="45" t="s">
        <v>0</v>
      </c>
      <c r="S128" s="45" t="s">
        <v>1</v>
      </c>
      <c r="T128" s="45" t="s">
        <v>2</v>
      </c>
      <c r="U128" s="45" t="s">
        <v>3</v>
      </c>
      <c r="V128" s="45" t="s">
        <v>4</v>
      </c>
      <c r="W128" s="45" t="s">
        <v>5</v>
      </c>
      <c r="X128" s="45" t="s">
        <v>6</v>
      </c>
      <c r="Y128" s="45" t="s">
        <v>7</v>
      </c>
      <c r="Z128" s="45" t="s">
        <v>8</v>
      </c>
      <c r="AA128" s="45" t="s">
        <v>9</v>
      </c>
      <c r="AB128" s="45" t="s">
        <v>10</v>
      </c>
      <c r="AC128" s="45" t="s">
        <v>11</v>
      </c>
      <c r="AD128" s="45" t="s">
        <v>12</v>
      </c>
      <c r="AE128" s="45" t="s">
        <v>13</v>
      </c>
    </row>
    <row r="129" spans="18:31" s="35" customFormat="1" ht="15" x14ac:dyDescent="0.2">
      <c r="R129" s="46">
        <v>29992</v>
      </c>
      <c r="S129" s="41">
        <f t="shared" ref="S129:S162" si="28">M66</f>
        <v>23675</v>
      </c>
      <c r="T129" s="101">
        <f>IF(AND($F$6="YES",HLOOKUP($C$11,$C$11:$N$12,2,0)&gt;=$T$106),$S129+$U$109*0.7*1+$S129*$J$6*1/1200,$S129+$U$109*0.7*1+$S129*$J$5*1/1200)</f>
        <v>23857.143749999999</v>
      </c>
      <c r="U129" s="101">
        <f>IF(AND($F$6="YES",HLOOKUP($D$11,$C$11:$N$12,2,0)&gt;=$T$106),$S129+$U$109*0.7*2+($S129)*$J$6*2/1200+$U$109*0.7*$J$6/1200,$S129+$U$109*0.7*2+($S129)*$J$5*2/1200+$U$109*0.7*$J$5/1200)</f>
        <v>24039.363624999998</v>
      </c>
      <c r="V129" s="101">
        <f>IF(AND($F$6="YES",HLOOKUP($E$11,$C$11:$N$12,2,0)=$T$106),$S129+$U$109*0.7*3+($S129)*$J$5*2/1200+($S129)*$J$6*1/1200+$U$109*0.7*2*$J$6/1200+$U$109*0.7*$J$5/1200,IF(AND($F$6="YES",HLOOKUP($E$11,$C$11:$N$12,2,0)&gt;$T$106),$S129+$U$109*0.7*3+($S129)*$J$6*3/1200+$U$109*0.7*2*$J$6/1200+$U$109*0.7*1*$J$5/1200,$S129+$U$109*0.7*3+($S129)*$J$5*3/1200+$U$109*0.7*2*$J$5/1200+$U$109*0.7*1*$J$5/1200))</f>
        <v>24221.659625</v>
      </c>
      <c r="W129" s="101">
        <f>IF(AND($F$6="YES",HLOOKUP($F$11,$C$11:$N$12,2,0)&gt;=$T$106),$V129+$U$109*0.7*1+$V129*$J$6*1/1200,$V129+$U$109*0.7*1+$V129*$J$5*1/1200)</f>
        <v>24407.766657281249</v>
      </c>
      <c r="X129" s="101">
        <f>IF(AND($F$6="YES",HLOOKUP($G$11,$C$11:$N$12,2,0)=$T$106),$V129+$U$109*0.7*2+($V129)*$J$6*2/1200+$U$109*0.7*$J$6/1200,IF(AND($F$6="YES",HLOOKUP($G$11,$C$11:$N$12,2,0)&gt;$T$106),$V129+$U$109*0.7*2+($V129)*$J$6*2/1200+$U$109*0.7*$J$6/1200,$V129+$U$109*0.7*2+($V129)*$J$5*2/1200+$U$109*0.7*$J$5/1200))</f>
        <v>24593.9498145625</v>
      </c>
      <c r="Y129" s="101">
        <f>IF(AND($F$6="YES",HLOOKUP($H$11,$C$11:$N$12,2,0)=$T$106),$V129+$U$109*0.7*3+($V129)*$J$5*2/1200+($V129)*$J$6*1/1200+$U$109*0.7*2*$J$6/1200+$U$109*0.7*$J$5/1200,IF(AND($F$6="YES",HLOOKUP($H$11,$C$11:$N$12,2,0)&gt;$T$106),$V129+$U$109*0.7*3+($V129)*$J$6*3/1200+$U$109*0.7*2*$J$6/1200+$U$109*0.7*1*$J$6/1200,$V129+$U$109*0.7*3+($V129)*$J$5*3/1200+$U$109*0.7*2*$J$5/1200+$U$109*0.7*1*$J$5/1200))</f>
        <v>24780.209096843748</v>
      </c>
      <c r="Z129" s="101">
        <f>IF(AND($F$6="YES",HLOOKUP($I$11,$C$11:$N$12,2,0)&gt;=$T$106),$Y129+$U$109*0.7*1+$Y129*$J$6*1/1200,$Y129+$U$109*0.7*1+$Y129*$J$5*1/1200)</f>
        <v>24970.365612795864</v>
      </c>
      <c r="AA129" s="101">
        <f>IF(AND($F$6="YES",HLOOKUP($J$11,$C$11:$N$12,2,0)=$T$106),$Y129+$U$109*0.7*2+($Y129)*$J$6*2/1200+$U$109*0.7*$J$6/1200,IF(AND($F$6="YES",HLOOKUP($J$11,$C$11:$N$12,2,0)&gt;$T$106),$Y129+$U$109*0.7*2+($Y129)*$J$6*2/1200+$U$109*0.7*$J$6/1200,$Y129+$U$109*0.7*2+($Y129)*$J$5*2/1200+$U$109*0.7*$J$5/1200))</f>
        <v>25160.598253747983</v>
      </c>
      <c r="AB129" s="101">
        <f>IF(AND($F$6="YES",HLOOKUP($K$11,$C$11:$N$12,2,0)=$T$106),$Y129+$U$109*0.7*3+($Y129)*$J$5*2/1200+($Y129)*$J$6*1/1200+$U$109*0.7*2*$J$6/1200+$U$109*0.7*$J$5/1200,IF(AND($F$6="YES",HLOOKUP($K$11,$C$11:$N$12,2,0)&gt;$T$106),$Y129+$U$109*0.7*3+($Y129)*$J$6*3/1200+$U$109*0.7*2*$J$6/1200+$U$109*0.7*1*$J$6/1200,$Y129+$U$109*0.7*3+($Y129)*$J$5*3/1200+$U$109*0.7*2*$J$5/1200+$U$109*0.7*1*$J$5/1200))</f>
        <v>25350.907019700098</v>
      </c>
      <c r="AC129" s="101">
        <f>IF(AND($F$6="YES",HLOOKUP($L$11,$C$11:$N$12,2,0)&gt;=$T$106),$AB129+$U$109*0.7*1+$AB129*$J$6*1/1200,$AB129+$U$109*0.7*1+$AB129*$J$5*1/1200)</f>
        <v>25545.201095592925</v>
      </c>
      <c r="AD129" s="101">
        <f>IF(AND($F$6="YES",HLOOKUP($M$11,$C$11:$N$12,2,0)=$T$106),$AB129+$U$109*0.7*2+($AB129)*$J$6*2/1200+$U$109*0.7*$J$6/1200,IF(AND($F$6="YES",HLOOKUP($M$11,$C$11:$N$12,2,0)&gt;$T$106),$AB129+$U$109*0.7*2+($AB129)*$J$6*2/1200+$U$109*0.7*$J$6/1200,$AB129+$U$109*0.7*2+($AB129)*$J$5*2/1200+$U$109*0.7*$J$5/1200))</f>
        <v>25739.571296485748</v>
      </c>
      <c r="AE129" s="101">
        <f>IF(AND($F$6="YES",HLOOKUP($N$11,$C$11:$N$12,2,0)=$T$106),$AB129+$U$109*0.7*3+($AB129)*$J$5*2/1200+($AB129)*$J$6*1/1200+$U$109*0.7*2*$J$6/1200+$U$109*0.7*$J$5/1200,IF(AND($F$6="YES",HLOOKUP($N$11,$C$11:$N$12,2,0)&gt;$T$106),$AB129+$U$109*0.7*3+($AB129)*$J$6*3/1200+$U$109*0.7*2*$J$6/1200+$U$109*0.7*1*$J$6/1200,$AB129+$U$109*0.7*3+($AB129)*$J$5*3/1200+$U$109*0.7*2*$J$5/1200+$U$109*0.7*1*$J$5/1200))</f>
        <v>25934.017622378575</v>
      </c>
    </row>
    <row r="130" spans="18:31" s="35" customFormat="1" ht="15" x14ac:dyDescent="0.2">
      <c r="R130" s="46">
        <v>30326</v>
      </c>
      <c r="S130" s="41">
        <f t="shared" si="28"/>
        <v>21581</v>
      </c>
      <c r="T130" s="101">
        <f t="shared" ref="T130:T162" si="29">IF(AND($F$6="YES",HLOOKUP($C$11,$C$11:$N$12,2,0)&gt;=$T$106),$S130+$U$109*0.7*1+$S130*$J$6*1/1200,$S130+$U$109*0.7*1+$S130*$J$5*1/1200)</f>
        <v>21747.96225</v>
      </c>
      <c r="U130" s="101">
        <f t="shared" ref="U130:U162" si="30">IF(AND($F$6="YES",HLOOKUP($D$11,$C$11:$N$12,2,0)&gt;=$T$106),$S130+$U$109*0.7*2+($S130)*$J$6*2/1200+$U$109*0.7*$J$6/1200,$S130+$U$109*0.7*2+($S130)*$J$5*2/1200+$U$109*0.7*$J$5/1200)</f>
        <v>21915.000625000001</v>
      </c>
      <c r="V130" s="101">
        <f t="shared" ref="V130:V162" si="31">IF(AND($F$6="YES",HLOOKUP($E$11,$C$11:$N$12,2,0)=$T$106),$S130+$U$109*0.7*3+($S130)*$J$5*2/1200+($S130)*$J$6*1/1200+$U$109*0.7*2*$J$6/1200+$U$109*0.7*$J$5/1200,IF(AND($F$6="YES",HLOOKUP($E$11,$C$11:$N$12,2,0)&gt;$T$106),$S130+$U$109*0.7*3+($S130)*$J$6*3/1200+$U$109*0.7*2*$J$6/1200+$U$109*0.7*1*$J$5/1200,$S130+$U$109*0.7*3+($S130)*$J$5*3/1200+$U$109*0.7*2*$J$5/1200+$U$109*0.7*1*$J$5/1200))</f>
        <v>22082.115125</v>
      </c>
      <c r="W130" s="101">
        <f t="shared" ref="W130:W162" si="32">IF(AND($F$6="YES",HLOOKUP($F$11,$C$11:$N$12,2,0)&gt;=$T$106),$V130+$U$109*0.7*1+$V130*$J$6*1/1200,$V130+$U$109*0.7*1+$V130*$J$5*1/1200)</f>
        <v>22252.710459656249</v>
      </c>
      <c r="X130" s="101">
        <f t="shared" ref="X130:X162" si="33">IF(AND($F$6="YES",HLOOKUP($G$11,$C$11:$N$12,2,0)=$T$106),$V130+$U$109*0.7*2+($V130)*$J$6*2/1200+$U$109*0.7*$J$6/1200,IF(AND($F$6="YES",HLOOKUP($G$11,$C$11:$N$12,2,0)&gt;$T$106),$V130+$U$109*0.7*2+($V130)*$J$6*2/1200+$U$109*0.7*$J$6/1200,$V130+$U$109*0.7*2+($V130)*$J$5*2/1200+$U$109*0.7*$J$5/1200))</f>
        <v>22423.381919312498</v>
      </c>
      <c r="Y130" s="101">
        <f t="shared" ref="Y130:Y162" si="34">IF(AND($F$6="YES",HLOOKUP($H$11,$C$11:$N$12,2,0)=$T$106),$V130+$U$109*0.7*3+($V130)*$J$5*2/1200+($V130)*$J$6*1/1200+$U$109*0.7*2*$J$6/1200+$U$109*0.7*$J$5/1200,IF(AND($F$6="YES",HLOOKUP($H$11,$C$11:$N$12,2,0)&gt;$T$106),$V130+$U$109*0.7*3+($V130)*$J$6*3/1200+$U$109*0.7*2*$J$6/1200+$U$109*0.7*1*$J$6/1200,$V130+$U$109*0.7*3+($V130)*$J$5*3/1200+$U$109*0.7*2*$J$5/1200+$U$109*0.7*1*$J$5/1200))</f>
        <v>22594.12950396875</v>
      </c>
      <c r="Z130" s="101">
        <f t="shared" ref="Z130:Z162" si="35">IF(AND($F$6="YES",HLOOKUP($I$11,$C$11:$N$12,2,0)&gt;=$T$106),$Y130+$U$109*0.7*1+$Y130*$J$6*1/1200,$Y130+$U$109*0.7*1+$Y130*$J$5*1/1200)</f>
        <v>22768.436942872522</v>
      </c>
      <c r="AA130" s="101">
        <f t="shared" ref="AA130:AA162" si="36">IF(AND($F$6="YES",HLOOKUP($J$11,$C$11:$N$12,2,0)=$T$106),$Y130+$U$109*0.7*2+($Y130)*$J$6*2/1200+$U$109*0.7*$J$6/1200,IF(AND($F$6="YES",HLOOKUP($J$11,$C$11:$N$12,2,0)&gt;$T$106),$Y130+$U$109*0.7*2+($Y130)*$J$6*2/1200+$U$109*0.7*$J$6/1200,$Y130+$U$109*0.7*2+($Y130)*$J$5*2/1200+$U$109*0.7*$J$5/1200))</f>
        <v>22942.820506776297</v>
      </c>
      <c r="AB130" s="101">
        <f t="shared" ref="AB130:AB162" si="37">IF(AND($F$6="YES",HLOOKUP($K$11,$C$11:$N$12,2,0)=$T$106),$Y130+$U$109*0.7*3+($Y130)*$J$5*2/1200+($Y130)*$J$6*1/1200+$U$109*0.7*2*$J$6/1200+$U$109*0.7*$J$5/1200,IF(AND($F$6="YES",HLOOKUP($K$11,$C$11:$N$12,2,0)&gt;$T$106),$Y130+$U$109*0.7*3+($Y130)*$J$6*3/1200+$U$109*0.7*2*$J$6/1200+$U$109*0.7*1*$J$6/1200,$Y130+$U$109*0.7*3+($Y130)*$J$5*3/1200+$U$109*0.7*2*$J$5/1200+$U$109*0.7*1*$J$5/1200))</f>
        <v>23117.280195680069</v>
      </c>
      <c r="AC130" s="101">
        <f t="shared" ref="AC130:AC162" si="38">IF(AND($F$6="YES",HLOOKUP($L$11,$C$11:$N$12,2,0)&gt;=$T$106),$AB130+$U$109*0.7*1+$AB130*$J$6*1/1200,$AB130+$U$109*0.7*1+$AB130*$J$5*1/1200)</f>
        <v>23295.380477098748</v>
      </c>
      <c r="AD130" s="101">
        <f t="shared" ref="AD130:AD162" si="39">IF(AND($F$6="YES",HLOOKUP($M$11,$C$11:$N$12,2,0)=$T$106),$AB130+$U$109*0.7*2+($AB130)*$J$6*2/1200+$U$109*0.7*$J$6/1200,IF(AND($F$6="YES",HLOOKUP($M$11,$C$11:$N$12,2,0)&gt;$T$106),$AB130+$U$109*0.7*2+($AB130)*$J$6*2/1200+$U$109*0.7*$J$6/1200,$AB130+$U$109*0.7*2+($AB130)*$J$5*2/1200+$U$109*0.7*$J$5/1200))</f>
        <v>23473.556883517431</v>
      </c>
      <c r="AE130" s="101">
        <f t="shared" ref="AE130:AE162" si="40">IF(AND($F$6="YES",HLOOKUP($N$11,$C$11:$N$12,2,0)=$T$106),$AB130+$U$109*0.7*3+($AB130)*$J$5*2/1200+($AB130)*$J$6*1/1200+$U$109*0.7*2*$J$6/1200+$U$109*0.7*$J$5/1200,IF(AND($F$6="YES",HLOOKUP($N$11,$C$11:$N$12,2,0)&gt;$T$106),$AB130+$U$109*0.7*3+($AB130)*$J$6*3/1200+$U$109*0.7*2*$J$6/1200+$U$109*0.7*1*$J$6/1200,$AB130+$U$109*0.7*3+($AB130)*$J$5*3/1200+$U$109*0.7*2*$J$5/1200+$U$109*0.7*1*$J$5/1200))</f>
        <v>23651.80941493611</v>
      </c>
    </row>
    <row r="131" spans="18:31" s="35" customFormat="1" ht="15" x14ac:dyDescent="0.2">
      <c r="R131" s="46">
        <v>30691</v>
      </c>
      <c r="S131" s="41">
        <f t="shared" si="28"/>
        <v>19703</v>
      </c>
      <c r="T131" s="101">
        <f t="shared" si="29"/>
        <v>19856.346750000001</v>
      </c>
      <c r="U131" s="101">
        <f t="shared" si="30"/>
        <v>20009.769625000001</v>
      </c>
      <c r="V131" s="101">
        <f t="shared" si="31"/>
        <v>20163.268624999997</v>
      </c>
      <c r="W131" s="101">
        <f t="shared" si="32"/>
        <v>20319.952322531248</v>
      </c>
      <c r="X131" s="101">
        <f t="shared" si="33"/>
        <v>20476.712145062498</v>
      </c>
      <c r="Y131" s="101">
        <f t="shared" si="34"/>
        <v>20633.548092593745</v>
      </c>
      <c r="Z131" s="101">
        <f t="shared" si="35"/>
        <v>20793.64131626505</v>
      </c>
      <c r="AA131" s="101">
        <f t="shared" si="36"/>
        <v>20953.810664936354</v>
      </c>
      <c r="AB131" s="101">
        <f t="shared" si="37"/>
        <v>21114.056138607659</v>
      </c>
      <c r="AC131" s="101">
        <f t="shared" si="38"/>
        <v>21277.633045612565</v>
      </c>
      <c r="AD131" s="101">
        <f t="shared" si="39"/>
        <v>21441.286077617471</v>
      </c>
      <c r="AE131" s="101">
        <f t="shared" si="40"/>
        <v>21605.015234622373</v>
      </c>
    </row>
    <row r="132" spans="18:31" s="35" customFormat="1" ht="15" x14ac:dyDescent="0.2">
      <c r="R132" s="46">
        <v>31057</v>
      </c>
      <c r="S132" s="41">
        <f t="shared" si="28"/>
        <v>18012</v>
      </c>
      <c r="T132" s="101">
        <f t="shared" si="29"/>
        <v>18153.087</v>
      </c>
      <c r="U132" s="101">
        <f t="shared" si="30"/>
        <v>18294.250124999999</v>
      </c>
      <c r="V132" s="101">
        <f t="shared" si="31"/>
        <v>18435.489374999997</v>
      </c>
      <c r="W132" s="101">
        <f t="shared" si="32"/>
        <v>18579.646672968749</v>
      </c>
      <c r="X132" s="101">
        <f t="shared" si="33"/>
        <v>18723.880095937497</v>
      </c>
      <c r="Y132" s="101">
        <f t="shared" si="34"/>
        <v>18868.189643906248</v>
      </c>
      <c r="Z132" s="101">
        <f t="shared" si="35"/>
        <v>19015.484018824569</v>
      </c>
      <c r="AA132" s="101">
        <f t="shared" si="36"/>
        <v>19162.854518742886</v>
      </c>
      <c r="AB132" s="101">
        <f t="shared" si="37"/>
        <v>19310.301143661207</v>
      </c>
      <c r="AC132" s="101">
        <f t="shared" si="38"/>
        <v>19460.800826952749</v>
      </c>
      <c r="AD132" s="101">
        <f t="shared" si="39"/>
        <v>19611.376635244294</v>
      </c>
      <c r="AE132" s="101">
        <f t="shared" si="40"/>
        <v>19762.028568535836</v>
      </c>
    </row>
    <row r="133" spans="18:31" s="35" customFormat="1" ht="15" x14ac:dyDescent="0.2">
      <c r="R133" s="46">
        <v>31422</v>
      </c>
      <c r="S133" s="41">
        <f t="shared" si="28"/>
        <v>16478</v>
      </c>
      <c r="T133" s="101">
        <f t="shared" si="29"/>
        <v>16607.965499999998</v>
      </c>
      <c r="U133" s="101">
        <f t="shared" si="30"/>
        <v>16738.007125</v>
      </c>
      <c r="V133" s="101">
        <f t="shared" si="31"/>
        <v>16868.124874999998</v>
      </c>
      <c r="W133" s="101">
        <f t="shared" si="32"/>
        <v>17000.918780343749</v>
      </c>
      <c r="X133" s="101">
        <f t="shared" si="33"/>
        <v>17133.788810687496</v>
      </c>
      <c r="Y133" s="101">
        <f t="shared" si="34"/>
        <v>17266.734966031247</v>
      </c>
      <c r="Z133" s="101">
        <f t="shared" si="35"/>
        <v>17402.418794534973</v>
      </c>
      <c r="AA133" s="101">
        <f t="shared" si="36"/>
        <v>17538.178748038699</v>
      </c>
      <c r="AB133" s="101">
        <f t="shared" si="37"/>
        <v>17674.014826542425</v>
      </c>
      <c r="AC133" s="101">
        <f t="shared" si="38"/>
        <v>17812.651434034859</v>
      </c>
      <c r="AD133" s="101">
        <f t="shared" si="39"/>
        <v>17951.364166527288</v>
      </c>
      <c r="AE133" s="101">
        <f t="shared" si="40"/>
        <v>18090.153024019721</v>
      </c>
    </row>
    <row r="134" spans="18:31" s="35" customFormat="1" ht="15" x14ac:dyDescent="0.2">
      <c r="R134" s="46">
        <v>31787</v>
      </c>
      <c r="S134" s="41">
        <f t="shared" si="28"/>
        <v>15144</v>
      </c>
      <c r="T134" s="101">
        <f t="shared" si="29"/>
        <v>15264.294</v>
      </c>
      <c r="U134" s="101">
        <f t="shared" si="30"/>
        <v>15384.664124999999</v>
      </c>
      <c r="V134" s="101">
        <f t="shared" si="31"/>
        <v>15505.110374999998</v>
      </c>
      <c r="W134" s="101">
        <f t="shared" si="32"/>
        <v>15628.022425218749</v>
      </c>
      <c r="X134" s="101">
        <f t="shared" si="33"/>
        <v>15751.010600437497</v>
      </c>
      <c r="Y134" s="101">
        <f t="shared" si="34"/>
        <v>15874.074900656247</v>
      </c>
      <c r="Z134" s="101">
        <f t="shared" si="35"/>
        <v>15999.661943686006</v>
      </c>
      <c r="AA134" s="101">
        <f t="shared" si="36"/>
        <v>16125.325111715763</v>
      </c>
      <c r="AB134" s="101">
        <f t="shared" si="37"/>
        <v>16251.064404745519</v>
      </c>
      <c r="AC134" s="101">
        <f t="shared" si="38"/>
        <v>16379.384621679925</v>
      </c>
      <c r="AD134" s="101">
        <f t="shared" si="39"/>
        <v>16507.780963614328</v>
      </c>
      <c r="AE134" s="101">
        <f t="shared" si="40"/>
        <v>16636.253430548732</v>
      </c>
    </row>
    <row r="135" spans="18:31" s="35" customFormat="1" ht="15" x14ac:dyDescent="0.2">
      <c r="R135" s="46">
        <v>32152</v>
      </c>
      <c r="S135" s="41">
        <f t="shared" si="28"/>
        <v>13926</v>
      </c>
      <c r="T135" s="101">
        <f t="shared" si="29"/>
        <v>14037.4635</v>
      </c>
      <c r="U135" s="101">
        <f t="shared" si="30"/>
        <v>14149.003124999999</v>
      </c>
      <c r="V135" s="101">
        <f t="shared" si="31"/>
        <v>14260.618874999998</v>
      </c>
      <c r="W135" s="101">
        <f t="shared" si="32"/>
        <v>14374.508361843747</v>
      </c>
      <c r="X135" s="101">
        <f t="shared" si="33"/>
        <v>14488.473973687498</v>
      </c>
      <c r="Y135" s="101">
        <f t="shared" si="34"/>
        <v>14602.515710531246</v>
      </c>
      <c r="Z135" s="101">
        <f t="shared" si="35"/>
        <v>14718.883949432598</v>
      </c>
      <c r="AA135" s="101">
        <f t="shared" si="36"/>
        <v>14835.328313333948</v>
      </c>
      <c r="AB135" s="101">
        <f t="shared" si="37"/>
        <v>14951.848802235299</v>
      </c>
      <c r="AC135" s="101">
        <f t="shared" si="38"/>
        <v>15070.749706051505</v>
      </c>
      <c r="AD135" s="101">
        <f t="shared" si="39"/>
        <v>15189.726734867711</v>
      </c>
      <c r="AE135" s="101">
        <f t="shared" si="40"/>
        <v>15308.779888683915</v>
      </c>
    </row>
    <row r="136" spans="18:31" s="35" customFormat="1" ht="15" x14ac:dyDescent="0.2">
      <c r="R136" s="46">
        <v>32518</v>
      </c>
      <c r="S136" s="41">
        <f t="shared" si="28"/>
        <v>12830</v>
      </c>
      <c r="T136" s="101">
        <f t="shared" si="29"/>
        <v>12933.5175</v>
      </c>
      <c r="U136" s="101">
        <f t="shared" si="30"/>
        <v>13037.111124999999</v>
      </c>
      <c r="V136" s="101">
        <f t="shared" si="31"/>
        <v>13140.780874999999</v>
      </c>
      <c r="W136" s="101">
        <f t="shared" si="32"/>
        <v>13246.551536343748</v>
      </c>
      <c r="X136" s="101">
        <f t="shared" si="33"/>
        <v>13352.398322687499</v>
      </c>
      <c r="Y136" s="101">
        <f t="shared" si="34"/>
        <v>13458.321234031248</v>
      </c>
      <c r="Z136" s="101">
        <f t="shared" si="35"/>
        <v>13566.394062977974</v>
      </c>
      <c r="AA136" s="101">
        <f t="shared" si="36"/>
        <v>13674.543016924701</v>
      </c>
      <c r="AB136" s="101">
        <f t="shared" si="37"/>
        <v>13782.768095871426</v>
      </c>
      <c r="AC136" s="101">
        <f t="shared" si="38"/>
        <v>13893.193164566494</v>
      </c>
      <c r="AD136" s="101">
        <f t="shared" si="39"/>
        <v>14003.694358261562</v>
      </c>
      <c r="AE136" s="101">
        <f t="shared" si="40"/>
        <v>14114.271676956629</v>
      </c>
    </row>
    <row r="137" spans="18:31" s="35" customFormat="1" ht="15" x14ac:dyDescent="0.2">
      <c r="R137" s="46">
        <v>32874</v>
      </c>
      <c r="S137" s="41">
        <f t="shared" si="28"/>
        <v>12580</v>
      </c>
      <c r="T137" s="101">
        <f t="shared" si="29"/>
        <v>12681.705</v>
      </c>
      <c r="U137" s="101">
        <f t="shared" si="30"/>
        <v>12783.486124999999</v>
      </c>
      <c r="V137" s="101">
        <f t="shared" si="31"/>
        <v>12885.343374999999</v>
      </c>
      <c r="W137" s="101">
        <f t="shared" si="32"/>
        <v>12989.262114468749</v>
      </c>
      <c r="X137" s="101">
        <f t="shared" si="33"/>
        <v>13093.256978937497</v>
      </c>
      <c r="Y137" s="101">
        <f t="shared" si="34"/>
        <v>13197.327968406247</v>
      </c>
      <c r="Z137" s="101">
        <f t="shared" si="35"/>
        <v>13303.508596177193</v>
      </c>
      <c r="AA137" s="101">
        <f t="shared" si="36"/>
        <v>13409.765348948138</v>
      </c>
      <c r="AB137" s="101">
        <f t="shared" si="37"/>
        <v>13516.098226719081</v>
      </c>
      <c r="AC137" s="101">
        <f t="shared" si="38"/>
        <v>13624.589938862795</v>
      </c>
      <c r="AD137" s="101">
        <f t="shared" si="39"/>
        <v>13733.157776006507</v>
      </c>
      <c r="AE137" s="101">
        <f t="shared" si="40"/>
        <v>13841.80173815022</v>
      </c>
    </row>
    <row r="138" spans="18:31" s="35" customFormat="1" ht="15" x14ac:dyDescent="0.2">
      <c r="R138" s="46">
        <v>33239</v>
      </c>
      <c r="S138" s="41">
        <f t="shared" si="28"/>
        <v>11162</v>
      </c>
      <c r="T138" s="101">
        <f t="shared" si="29"/>
        <v>11253.424499999999</v>
      </c>
      <c r="U138" s="101">
        <f t="shared" si="30"/>
        <v>11344.925125</v>
      </c>
      <c r="V138" s="101">
        <f t="shared" si="31"/>
        <v>11436.501874999998</v>
      </c>
      <c r="W138" s="101">
        <f t="shared" si="32"/>
        <v>11529.916513593747</v>
      </c>
      <c r="X138" s="101">
        <f t="shared" si="33"/>
        <v>11623.407277187498</v>
      </c>
      <c r="Y138" s="101">
        <f t="shared" si="34"/>
        <v>11716.974165781246</v>
      </c>
      <c r="Z138" s="101">
        <f t="shared" si="35"/>
        <v>11812.422228483161</v>
      </c>
      <c r="AA138" s="101">
        <f t="shared" si="36"/>
        <v>11907.946416185074</v>
      </c>
      <c r="AB138" s="101">
        <f t="shared" si="37"/>
        <v>12003.546728886988</v>
      </c>
      <c r="AC138" s="101">
        <f t="shared" si="38"/>
        <v>12101.072442671419</v>
      </c>
      <c r="AD138" s="101">
        <f t="shared" si="39"/>
        <v>12198.674281455849</v>
      </c>
      <c r="AE138" s="101">
        <f t="shared" si="40"/>
        <v>12296.352245240278</v>
      </c>
    </row>
    <row r="139" spans="18:31" s="35" customFormat="1" ht="15" x14ac:dyDescent="0.2">
      <c r="R139" s="46">
        <v>33604</v>
      </c>
      <c r="S139" s="41">
        <f t="shared" si="28"/>
        <v>9902</v>
      </c>
      <c r="T139" s="101">
        <f t="shared" si="29"/>
        <v>9984.2895000000008</v>
      </c>
      <c r="U139" s="101">
        <f t="shared" si="30"/>
        <v>10066.655124999999</v>
      </c>
      <c r="V139" s="101">
        <f t="shared" si="31"/>
        <v>10149.096874999999</v>
      </c>
      <c r="W139" s="101">
        <f t="shared" si="32"/>
        <v>10233.177827343749</v>
      </c>
      <c r="X139" s="101">
        <f t="shared" si="33"/>
        <v>10317.334904687499</v>
      </c>
      <c r="Y139" s="101">
        <f t="shared" si="34"/>
        <v>10401.568107031248</v>
      </c>
      <c r="Z139" s="101">
        <f t="shared" si="35"/>
        <v>10487.479475807224</v>
      </c>
      <c r="AA139" s="101">
        <f t="shared" si="36"/>
        <v>10573.4669695832</v>
      </c>
      <c r="AB139" s="101">
        <f t="shared" si="37"/>
        <v>10659.530588359175</v>
      </c>
      <c r="AC139" s="101">
        <f t="shared" si="38"/>
        <v>10747.31218512478</v>
      </c>
      <c r="AD139" s="101">
        <f t="shared" si="39"/>
        <v>10835.169906890384</v>
      </c>
      <c r="AE139" s="101">
        <f t="shared" si="40"/>
        <v>10923.103753655987</v>
      </c>
    </row>
    <row r="140" spans="18:31" s="35" customFormat="1" ht="15" x14ac:dyDescent="0.2">
      <c r="R140" s="46">
        <v>33970</v>
      </c>
      <c r="S140" s="41">
        <f t="shared" si="28"/>
        <v>8776</v>
      </c>
      <c r="T140" s="101">
        <f t="shared" si="29"/>
        <v>8850.1260000000002</v>
      </c>
      <c r="U140" s="101">
        <f t="shared" si="30"/>
        <v>8924.328125</v>
      </c>
      <c r="V140" s="101">
        <f t="shared" si="31"/>
        <v>8998.6063749999994</v>
      </c>
      <c r="W140" s="101">
        <f t="shared" si="32"/>
        <v>9074.3462712187502</v>
      </c>
      <c r="X140" s="101">
        <f t="shared" si="33"/>
        <v>9150.1622924374988</v>
      </c>
      <c r="Y140" s="101">
        <f t="shared" si="34"/>
        <v>9226.0544386562487</v>
      </c>
      <c r="Z140" s="101">
        <f t="shared" si="35"/>
        <v>9303.4433333365068</v>
      </c>
      <c r="AA140" s="101">
        <f t="shared" si="36"/>
        <v>9380.9083530167645</v>
      </c>
      <c r="AB140" s="101">
        <f t="shared" si="37"/>
        <v>9458.4494976970218</v>
      </c>
      <c r="AC140" s="101">
        <f t="shared" si="38"/>
        <v>9537.5232565553251</v>
      </c>
      <c r="AD140" s="101">
        <f t="shared" si="39"/>
        <v>9616.6731404136281</v>
      </c>
      <c r="AE140" s="101">
        <f t="shared" si="40"/>
        <v>9695.8991492719306</v>
      </c>
    </row>
    <row r="141" spans="18:31" s="35" customFormat="1" ht="15" x14ac:dyDescent="0.2">
      <c r="R141" s="46">
        <v>34335</v>
      </c>
      <c r="S141" s="41">
        <f t="shared" si="28"/>
        <v>7778</v>
      </c>
      <c r="T141" s="101">
        <f t="shared" si="29"/>
        <v>7844.8905000000004</v>
      </c>
      <c r="U141" s="101">
        <f t="shared" si="30"/>
        <v>7911.8571249999995</v>
      </c>
      <c r="V141" s="101">
        <f t="shared" si="31"/>
        <v>7978.8998750000001</v>
      </c>
      <c r="W141" s="101">
        <f t="shared" si="32"/>
        <v>8047.2468990937505</v>
      </c>
      <c r="X141" s="101">
        <f t="shared" si="33"/>
        <v>8115.6700481874996</v>
      </c>
      <c r="Y141" s="101">
        <f t="shared" si="34"/>
        <v>8184.1693222812501</v>
      </c>
      <c r="Z141" s="101">
        <f t="shared" si="35"/>
        <v>8254.0045498677882</v>
      </c>
      <c r="AA141" s="101">
        <f t="shared" si="36"/>
        <v>8323.9159024543278</v>
      </c>
      <c r="AB141" s="101">
        <f t="shared" si="37"/>
        <v>8393.9033800408652</v>
      </c>
      <c r="AC141" s="101">
        <f t="shared" si="38"/>
        <v>8465.2591795461612</v>
      </c>
      <c r="AD141" s="101">
        <f t="shared" si="39"/>
        <v>8536.6911040514569</v>
      </c>
      <c r="AE141" s="101">
        <f t="shared" si="40"/>
        <v>8608.1991535567522</v>
      </c>
    </row>
    <row r="142" spans="18:31" s="35" customFormat="1" ht="15" x14ac:dyDescent="0.2">
      <c r="R142" s="46">
        <v>34700</v>
      </c>
      <c r="S142" s="41">
        <f t="shared" si="28"/>
        <v>6893</v>
      </c>
      <c r="T142" s="101">
        <f t="shared" si="29"/>
        <v>6953.4742500000002</v>
      </c>
      <c r="U142" s="101">
        <f t="shared" si="30"/>
        <v>7014.024625</v>
      </c>
      <c r="V142" s="101">
        <f t="shared" si="31"/>
        <v>7074.6511249999994</v>
      </c>
      <c r="W142" s="101">
        <f t="shared" si="32"/>
        <v>7136.442345656249</v>
      </c>
      <c r="X142" s="101">
        <f t="shared" si="33"/>
        <v>7198.3096913124991</v>
      </c>
      <c r="Y142" s="101">
        <f t="shared" si="34"/>
        <v>7260.2531619687488</v>
      </c>
      <c r="Z142" s="101">
        <f t="shared" si="35"/>
        <v>7323.389997393022</v>
      </c>
      <c r="AA142" s="101">
        <f t="shared" si="36"/>
        <v>7386.6029578172956</v>
      </c>
      <c r="AB142" s="101">
        <f t="shared" si="37"/>
        <v>7449.8920432415689</v>
      </c>
      <c r="AC142" s="101">
        <f t="shared" si="38"/>
        <v>7514.4037605550702</v>
      </c>
      <c r="AD142" s="101">
        <f t="shared" si="39"/>
        <v>7578.9916028685711</v>
      </c>
      <c r="AE142" s="101">
        <f t="shared" si="40"/>
        <v>7643.6555701820726</v>
      </c>
    </row>
    <row r="143" spans="18:31" s="35" customFormat="1" ht="15" x14ac:dyDescent="0.2">
      <c r="R143" s="46">
        <v>35065</v>
      </c>
      <c r="S143" s="41">
        <f t="shared" si="28"/>
        <v>6110</v>
      </c>
      <c r="T143" s="101">
        <f t="shared" si="29"/>
        <v>6164.7974999999997</v>
      </c>
      <c r="U143" s="101">
        <f t="shared" si="30"/>
        <v>6219.6711249999998</v>
      </c>
      <c r="V143" s="101">
        <f t="shared" si="31"/>
        <v>6274.6208749999996</v>
      </c>
      <c r="W143" s="101">
        <f t="shared" si="32"/>
        <v>6330.6118763437498</v>
      </c>
      <c r="X143" s="101">
        <f t="shared" si="33"/>
        <v>6386.6790026874996</v>
      </c>
      <c r="Y143" s="101">
        <f t="shared" si="34"/>
        <v>6442.822254031249</v>
      </c>
      <c r="Z143" s="101">
        <f t="shared" si="35"/>
        <v>6500.0327153729759</v>
      </c>
      <c r="AA143" s="101">
        <f t="shared" si="36"/>
        <v>6557.3193017147014</v>
      </c>
      <c r="AB143" s="101">
        <f t="shared" si="37"/>
        <v>6614.6820130564283</v>
      </c>
      <c r="AC143" s="101">
        <f t="shared" si="38"/>
        <v>6673.1384576510873</v>
      </c>
      <c r="AD143" s="101">
        <f t="shared" si="39"/>
        <v>6731.6710272457458</v>
      </c>
      <c r="AE143" s="101">
        <f t="shared" si="40"/>
        <v>6790.2797218404057</v>
      </c>
    </row>
    <row r="144" spans="18:31" s="35" customFormat="1" ht="15" x14ac:dyDescent="0.2">
      <c r="R144" s="46">
        <v>35431</v>
      </c>
      <c r="S144" s="41">
        <f t="shared" si="28"/>
        <v>5404</v>
      </c>
      <c r="T144" s="101">
        <f t="shared" si="29"/>
        <v>5453.6790000000001</v>
      </c>
      <c r="U144" s="101">
        <f t="shared" si="30"/>
        <v>5503.4341249999998</v>
      </c>
      <c r="V144" s="101">
        <f t="shared" si="31"/>
        <v>5553.2653749999999</v>
      </c>
      <c r="W144" s="101">
        <f t="shared" si="32"/>
        <v>5604.0265489687499</v>
      </c>
      <c r="X144" s="101">
        <f t="shared" si="33"/>
        <v>5654.8638479374995</v>
      </c>
      <c r="Y144" s="101">
        <f t="shared" si="34"/>
        <v>5705.7772719062496</v>
      </c>
      <c r="Z144" s="101">
        <f t="shared" si="35"/>
        <v>5757.64415712757</v>
      </c>
      <c r="AA144" s="101">
        <f t="shared" si="36"/>
        <v>5809.58716734889</v>
      </c>
      <c r="AB144" s="101">
        <f t="shared" si="37"/>
        <v>5861.6063025702106</v>
      </c>
      <c r="AC144" s="101">
        <f t="shared" si="38"/>
        <v>5914.6029482638442</v>
      </c>
      <c r="AD144" s="101">
        <f t="shared" si="39"/>
        <v>5967.6757189574782</v>
      </c>
      <c r="AE144" s="101">
        <f t="shared" si="40"/>
        <v>6020.8246146511119</v>
      </c>
    </row>
    <row r="145" spans="18:31" s="35" customFormat="1" ht="15" x14ac:dyDescent="0.2">
      <c r="R145" s="46">
        <v>35796</v>
      </c>
      <c r="S145" s="41">
        <f t="shared" si="28"/>
        <v>4783</v>
      </c>
      <c r="T145" s="101">
        <f t="shared" si="29"/>
        <v>4828.1767499999996</v>
      </c>
      <c r="U145" s="101">
        <f t="shared" si="30"/>
        <v>4873.4296249999998</v>
      </c>
      <c r="V145" s="101">
        <f t="shared" si="31"/>
        <v>4918.7586249999995</v>
      </c>
      <c r="W145" s="101">
        <f t="shared" si="32"/>
        <v>4964.9196250312498</v>
      </c>
      <c r="X145" s="101">
        <f t="shared" si="33"/>
        <v>5011.1567500624988</v>
      </c>
      <c r="Y145" s="101">
        <f t="shared" si="34"/>
        <v>5057.4700000937491</v>
      </c>
      <c r="Z145" s="101">
        <f t="shared" si="35"/>
        <v>5104.6366575944285</v>
      </c>
      <c r="AA145" s="101">
        <f t="shared" si="36"/>
        <v>5151.8794400951083</v>
      </c>
      <c r="AB145" s="101">
        <f t="shared" si="37"/>
        <v>5199.1983475957877</v>
      </c>
      <c r="AC145" s="101">
        <f t="shared" si="38"/>
        <v>5247.392535615857</v>
      </c>
      <c r="AD145" s="101">
        <f t="shared" si="39"/>
        <v>5295.6628486359259</v>
      </c>
      <c r="AE145" s="101">
        <f t="shared" si="40"/>
        <v>5344.0092866559962</v>
      </c>
    </row>
    <row r="146" spans="18:31" s="35" customFormat="1" ht="15" x14ac:dyDescent="0.2">
      <c r="R146" s="46">
        <v>36161</v>
      </c>
      <c r="S146" s="41">
        <f t="shared" si="28"/>
        <v>4235</v>
      </c>
      <c r="T146" s="101">
        <f t="shared" si="29"/>
        <v>4276.2037499999997</v>
      </c>
      <c r="U146" s="101">
        <f t="shared" si="30"/>
        <v>4317.4836249999998</v>
      </c>
      <c r="V146" s="101">
        <f t="shared" si="31"/>
        <v>4358.8396249999996</v>
      </c>
      <c r="W146" s="101">
        <f t="shared" si="32"/>
        <v>4400.94121228125</v>
      </c>
      <c r="X146" s="101">
        <f t="shared" si="33"/>
        <v>4443.1189245624992</v>
      </c>
      <c r="Y146" s="101">
        <f t="shared" si="34"/>
        <v>4485.3727618437497</v>
      </c>
      <c r="Z146" s="101">
        <f t="shared" si="35"/>
        <v>4528.3917143671169</v>
      </c>
      <c r="AA146" s="101">
        <f t="shared" si="36"/>
        <v>4571.4867918904838</v>
      </c>
      <c r="AB146" s="101">
        <f t="shared" si="37"/>
        <v>4614.6579944138512</v>
      </c>
      <c r="AC146" s="101">
        <f t="shared" si="38"/>
        <v>4658.6142648733512</v>
      </c>
      <c r="AD146" s="101">
        <f t="shared" si="39"/>
        <v>4702.6466603328518</v>
      </c>
      <c r="AE146" s="101">
        <f t="shared" si="40"/>
        <v>4746.7551807923519</v>
      </c>
    </row>
    <row r="147" spans="18:31" s="35" customFormat="1" ht="15" x14ac:dyDescent="0.2">
      <c r="R147" s="46">
        <v>36526</v>
      </c>
      <c r="S147" s="41">
        <f t="shared" si="28"/>
        <v>3739</v>
      </c>
      <c r="T147" s="101">
        <f t="shared" si="29"/>
        <v>3776.6077500000001</v>
      </c>
      <c r="U147" s="101">
        <f t="shared" si="30"/>
        <v>3814.2916249999998</v>
      </c>
      <c r="V147" s="101">
        <f t="shared" si="31"/>
        <v>3852.0516250000001</v>
      </c>
      <c r="W147" s="101">
        <f t="shared" si="32"/>
        <v>3890.4789992812503</v>
      </c>
      <c r="X147" s="101">
        <f t="shared" si="33"/>
        <v>3928.9824985625</v>
      </c>
      <c r="Y147" s="101">
        <f t="shared" si="34"/>
        <v>3967.5621228437503</v>
      </c>
      <c r="Z147" s="101">
        <f t="shared" si="35"/>
        <v>4006.8269482343676</v>
      </c>
      <c r="AA147" s="101">
        <f t="shared" si="36"/>
        <v>4046.1678986249849</v>
      </c>
      <c r="AB147" s="101">
        <f t="shared" si="37"/>
        <v>4085.5849740156023</v>
      </c>
      <c r="AC147" s="101">
        <f t="shared" si="38"/>
        <v>4125.7054650772161</v>
      </c>
      <c r="AD147" s="101">
        <f t="shared" si="39"/>
        <v>4165.9020811388282</v>
      </c>
      <c r="AE147" s="101">
        <f t="shared" si="40"/>
        <v>4206.1748222004417</v>
      </c>
    </row>
    <row r="148" spans="18:31" s="35" customFormat="1" ht="15" x14ac:dyDescent="0.2">
      <c r="R148" s="46">
        <v>36892</v>
      </c>
      <c r="S148" s="41">
        <f t="shared" si="28"/>
        <v>3306</v>
      </c>
      <c r="T148" s="101">
        <f t="shared" si="29"/>
        <v>3340.4684999999999</v>
      </c>
      <c r="U148" s="101">
        <f t="shared" si="30"/>
        <v>3375.0131249999999</v>
      </c>
      <c r="V148" s="101">
        <f t="shared" si="31"/>
        <v>3409.633875</v>
      </c>
      <c r="W148" s="101">
        <f t="shared" si="32"/>
        <v>3444.85372059375</v>
      </c>
      <c r="X148" s="101">
        <f t="shared" si="33"/>
        <v>3480.1496911875001</v>
      </c>
      <c r="Y148" s="101">
        <f t="shared" si="34"/>
        <v>3515.5217867812503</v>
      </c>
      <c r="Z148" s="101">
        <f t="shared" si="35"/>
        <v>3551.5093197354145</v>
      </c>
      <c r="AA148" s="101">
        <f t="shared" si="36"/>
        <v>3587.5729776895782</v>
      </c>
      <c r="AB148" s="101">
        <f t="shared" si="37"/>
        <v>3623.7127606437425</v>
      </c>
      <c r="AC148" s="101">
        <f t="shared" si="38"/>
        <v>3660.4846781584097</v>
      </c>
      <c r="AD148" s="101">
        <f t="shared" si="39"/>
        <v>3697.3327206730769</v>
      </c>
      <c r="AE148" s="101">
        <f t="shared" si="40"/>
        <v>3734.2568881877442</v>
      </c>
    </row>
    <row r="149" spans="18:31" s="35" customFormat="1" ht="15" x14ac:dyDescent="0.2">
      <c r="R149" s="46">
        <v>37257</v>
      </c>
      <c r="S149" s="41">
        <f t="shared" si="28"/>
        <v>2920</v>
      </c>
      <c r="T149" s="101">
        <f t="shared" si="29"/>
        <v>2951.67</v>
      </c>
      <c r="U149" s="101">
        <f t="shared" si="30"/>
        <v>2983.4161250000002</v>
      </c>
      <c r="V149" s="101">
        <f t="shared" si="31"/>
        <v>3015.2383750000004</v>
      </c>
      <c r="W149" s="101">
        <f t="shared" si="32"/>
        <v>3047.5988532187503</v>
      </c>
      <c r="X149" s="101">
        <f t="shared" si="33"/>
        <v>3080.0354564375002</v>
      </c>
      <c r="Y149" s="101">
        <f t="shared" si="34"/>
        <v>3112.5481846562507</v>
      </c>
      <c r="Z149" s="101">
        <f t="shared" si="35"/>
        <v>3145.6141589950084</v>
      </c>
      <c r="AA149" s="101">
        <f t="shared" si="36"/>
        <v>3178.7562583337663</v>
      </c>
      <c r="AB149" s="101">
        <f t="shared" si="37"/>
        <v>3211.9744826725241</v>
      </c>
      <c r="AC149" s="101">
        <f t="shared" si="38"/>
        <v>3245.7612976719001</v>
      </c>
      <c r="AD149" s="101">
        <f t="shared" si="39"/>
        <v>3279.6242376712758</v>
      </c>
      <c r="AE149" s="101">
        <f t="shared" si="40"/>
        <v>3313.5633026706519</v>
      </c>
    </row>
    <row r="150" spans="18:31" s="35" customFormat="1" ht="15" x14ac:dyDescent="0.2">
      <c r="R150" s="46">
        <v>37622</v>
      </c>
      <c r="S150" s="41">
        <f t="shared" si="28"/>
        <v>2565</v>
      </c>
      <c r="T150" s="101">
        <f t="shared" si="29"/>
        <v>2594.0962500000001</v>
      </c>
      <c r="U150" s="101">
        <f t="shared" si="30"/>
        <v>2623.2686250000002</v>
      </c>
      <c r="V150" s="101">
        <f t="shared" si="31"/>
        <v>2652.5171250000003</v>
      </c>
      <c r="W150" s="101">
        <f t="shared" si="32"/>
        <v>2682.2478741562504</v>
      </c>
      <c r="X150" s="101">
        <f t="shared" si="33"/>
        <v>2712.0547483125006</v>
      </c>
      <c r="Y150" s="101">
        <f t="shared" si="34"/>
        <v>2741.9377474687503</v>
      </c>
      <c r="Z150" s="101">
        <f t="shared" si="35"/>
        <v>2772.3167961378986</v>
      </c>
      <c r="AA150" s="101">
        <f t="shared" si="36"/>
        <v>2802.7719698070473</v>
      </c>
      <c r="AB150" s="101">
        <f t="shared" si="37"/>
        <v>2833.3032684761956</v>
      </c>
      <c r="AC150" s="101">
        <f t="shared" si="38"/>
        <v>2864.344717172648</v>
      </c>
      <c r="AD150" s="101">
        <f t="shared" si="39"/>
        <v>2895.4622908691003</v>
      </c>
      <c r="AE150" s="101">
        <f t="shared" si="40"/>
        <v>2926.6559895655532</v>
      </c>
    </row>
    <row r="151" spans="18:31" s="35" customFormat="1" ht="15" x14ac:dyDescent="0.2">
      <c r="R151" s="46">
        <v>37987</v>
      </c>
      <c r="S151" s="41">
        <f t="shared" si="28"/>
        <v>2247</v>
      </c>
      <c r="T151" s="101">
        <f t="shared" si="29"/>
        <v>2273.7907500000001</v>
      </c>
      <c r="U151" s="101">
        <f t="shared" si="30"/>
        <v>2300.6576249999998</v>
      </c>
      <c r="V151" s="101">
        <f t="shared" si="31"/>
        <v>2327.600625</v>
      </c>
      <c r="W151" s="101">
        <f t="shared" si="32"/>
        <v>2354.9757295312502</v>
      </c>
      <c r="X151" s="101">
        <f t="shared" si="33"/>
        <v>2382.4269590624999</v>
      </c>
      <c r="Y151" s="101">
        <f t="shared" si="34"/>
        <v>2409.9543135937502</v>
      </c>
      <c r="Z151" s="101">
        <f t="shared" si="35"/>
        <v>2437.9264823673047</v>
      </c>
      <c r="AA151" s="101">
        <f t="shared" si="36"/>
        <v>2465.9747761408594</v>
      </c>
      <c r="AB151" s="101">
        <f t="shared" si="37"/>
        <v>2494.0991949144145</v>
      </c>
      <c r="AC151" s="101">
        <f t="shared" si="38"/>
        <v>2522.6814140775441</v>
      </c>
      <c r="AD151" s="101">
        <f t="shared" si="39"/>
        <v>2551.3397582406737</v>
      </c>
      <c r="AE151" s="101">
        <f t="shared" si="40"/>
        <v>2580.074227403803</v>
      </c>
    </row>
    <row r="152" spans="18:31" s="35" customFormat="1" ht="15" x14ac:dyDescent="0.2">
      <c r="R152" s="46">
        <v>38353</v>
      </c>
      <c r="S152" s="41">
        <f t="shared" si="28"/>
        <v>1951</v>
      </c>
      <c r="T152" s="101">
        <f t="shared" si="29"/>
        <v>1975.6447499999999</v>
      </c>
      <c r="U152" s="101">
        <f t="shared" si="30"/>
        <v>2000.3656250000001</v>
      </c>
      <c r="V152" s="101">
        <f t="shared" si="31"/>
        <v>2025.1626250000002</v>
      </c>
      <c r="W152" s="101">
        <f t="shared" si="32"/>
        <v>2050.3450540312501</v>
      </c>
      <c r="X152" s="101">
        <f t="shared" si="33"/>
        <v>2075.6036080625004</v>
      </c>
      <c r="Y152" s="101">
        <f t="shared" si="34"/>
        <v>2100.9382870937502</v>
      </c>
      <c r="Z152" s="101">
        <f t="shared" si="35"/>
        <v>2126.67008967518</v>
      </c>
      <c r="AA152" s="101">
        <f t="shared" si="36"/>
        <v>2152.4780172566097</v>
      </c>
      <c r="AB152" s="101">
        <f t="shared" si="37"/>
        <v>2178.3620698380396</v>
      </c>
      <c r="AC152" s="101">
        <f t="shared" si="38"/>
        <v>2204.6551948443653</v>
      </c>
      <c r="AD152" s="101">
        <f t="shared" si="39"/>
        <v>2231.024444850691</v>
      </c>
      <c r="AE152" s="101">
        <f t="shared" si="40"/>
        <v>2257.4698198570172</v>
      </c>
    </row>
    <row r="153" spans="18:31" s="35" customFormat="1" ht="15" x14ac:dyDescent="0.2">
      <c r="R153" s="46">
        <v>38718</v>
      </c>
      <c r="S153" s="41">
        <f t="shared" si="28"/>
        <v>1679</v>
      </c>
      <c r="T153" s="101">
        <f t="shared" si="29"/>
        <v>1701.67275</v>
      </c>
      <c r="U153" s="101">
        <f t="shared" si="30"/>
        <v>1724.4216249999999</v>
      </c>
      <c r="V153" s="101">
        <f t="shared" si="31"/>
        <v>1747.2466250000002</v>
      </c>
      <c r="W153" s="101">
        <f t="shared" si="32"/>
        <v>1770.4141630312502</v>
      </c>
      <c r="X153" s="101">
        <f t="shared" si="33"/>
        <v>1793.6578260625004</v>
      </c>
      <c r="Y153" s="101">
        <f t="shared" si="34"/>
        <v>1816.9776140937504</v>
      </c>
      <c r="Z153" s="101">
        <f t="shared" si="35"/>
        <v>1840.65070179593</v>
      </c>
      <c r="AA153" s="101">
        <f t="shared" si="36"/>
        <v>1864.3999144981099</v>
      </c>
      <c r="AB153" s="101">
        <f t="shared" si="37"/>
        <v>1888.2252522002896</v>
      </c>
      <c r="AC153" s="101">
        <f t="shared" si="38"/>
        <v>1912.4148852787416</v>
      </c>
      <c r="AD153" s="101">
        <f t="shared" si="39"/>
        <v>1936.6806433571937</v>
      </c>
      <c r="AE153" s="101">
        <f t="shared" si="40"/>
        <v>1961.0225264356459</v>
      </c>
    </row>
    <row r="154" spans="18:31" s="35" customFormat="1" ht="15" x14ac:dyDescent="0.2">
      <c r="R154" s="46">
        <v>39083</v>
      </c>
      <c r="S154" s="41">
        <f t="shared" si="28"/>
        <v>1427</v>
      </c>
      <c r="T154" s="101">
        <f t="shared" si="29"/>
        <v>1447.84575</v>
      </c>
      <c r="U154" s="101">
        <f t="shared" si="30"/>
        <v>1468.767625</v>
      </c>
      <c r="V154" s="101">
        <f t="shared" si="31"/>
        <v>1489.7656250000002</v>
      </c>
      <c r="W154" s="101">
        <f t="shared" si="32"/>
        <v>1511.0664257812502</v>
      </c>
      <c r="X154" s="101">
        <f t="shared" si="33"/>
        <v>1532.4433515625003</v>
      </c>
      <c r="Y154" s="101">
        <f t="shared" si="34"/>
        <v>1553.8964023437504</v>
      </c>
      <c r="Z154" s="101">
        <f t="shared" si="35"/>
        <v>1575.6621512607426</v>
      </c>
      <c r="AA154" s="101">
        <f t="shared" si="36"/>
        <v>1597.5040251777348</v>
      </c>
      <c r="AB154" s="101">
        <f t="shared" si="37"/>
        <v>1619.422024094727</v>
      </c>
      <c r="AC154" s="101">
        <f t="shared" si="38"/>
        <v>1641.6628337694137</v>
      </c>
      <c r="AD154" s="101">
        <f t="shared" si="39"/>
        <v>1663.9797684441005</v>
      </c>
      <c r="AE154" s="101">
        <f t="shared" si="40"/>
        <v>1686.3728281187875</v>
      </c>
    </row>
    <row r="155" spans="18:31" s="35" customFormat="1" ht="15" x14ac:dyDescent="0.2">
      <c r="R155" s="46">
        <v>39448</v>
      </c>
      <c r="S155" s="41">
        <f t="shared" si="28"/>
        <v>1195</v>
      </c>
      <c r="T155" s="101">
        <f t="shared" si="29"/>
        <v>1214.1637499999999</v>
      </c>
      <c r="U155" s="101">
        <f t="shared" si="30"/>
        <v>1233.4036250000001</v>
      </c>
      <c r="V155" s="101">
        <f t="shared" si="31"/>
        <v>1252.7196250000002</v>
      </c>
      <c r="W155" s="101">
        <f t="shared" si="32"/>
        <v>1272.3018422812502</v>
      </c>
      <c r="X155" s="101">
        <f t="shared" si="33"/>
        <v>1291.9601845625002</v>
      </c>
      <c r="Y155" s="101">
        <f t="shared" si="34"/>
        <v>1311.6946518437503</v>
      </c>
      <c r="Z155" s="101">
        <f t="shared" si="35"/>
        <v>1331.7044380696175</v>
      </c>
      <c r="AA155" s="101">
        <f t="shared" si="36"/>
        <v>1351.7903492954847</v>
      </c>
      <c r="AB155" s="101">
        <f t="shared" si="37"/>
        <v>1371.952385521352</v>
      </c>
      <c r="AC155" s="101">
        <f t="shared" si="38"/>
        <v>1392.3990403163818</v>
      </c>
      <c r="AD155" s="101">
        <f t="shared" si="39"/>
        <v>1412.9218201114115</v>
      </c>
      <c r="AE155" s="101">
        <f t="shared" si="40"/>
        <v>1433.5207249064415</v>
      </c>
    </row>
    <row r="156" spans="18:31" s="35" customFormat="1" ht="15" x14ac:dyDescent="0.2">
      <c r="R156" s="46">
        <v>39814</v>
      </c>
      <c r="S156" s="41">
        <f t="shared" si="28"/>
        <v>981</v>
      </c>
      <c r="T156" s="101">
        <f t="shared" si="29"/>
        <v>998.61225000000002</v>
      </c>
      <c r="U156" s="101">
        <f t="shared" si="30"/>
        <v>1016.3006250000001</v>
      </c>
      <c r="V156" s="101">
        <f t="shared" si="31"/>
        <v>1034.0651250000001</v>
      </c>
      <c r="W156" s="101">
        <f t="shared" si="32"/>
        <v>1052.06209715625</v>
      </c>
      <c r="X156" s="101">
        <f t="shared" si="33"/>
        <v>1070.1351943125001</v>
      </c>
      <c r="Y156" s="101">
        <f t="shared" si="34"/>
        <v>1088.2844164687501</v>
      </c>
      <c r="Z156" s="101">
        <f t="shared" si="35"/>
        <v>1106.6744784881485</v>
      </c>
      <c r="AA156" s="101">
        <f t="shared" si="36"/>
        <v>1125.1406655075471</v>
      </c>
      <c r="AB156" s="101">
        <f t="shared" si="37"/>
        <v>1143.6829775269455</v>
      </c>
      <c r="AC156" s="101">
        <f t="shared" si="38"/>
        <v>1162.4746791140158</v>
      </c>
      <c r="AD156" s="101">
        <f t="shared" si="39"/>
        <v>1181.3425057010863</v>
      </c>
      <c r="AE156" s="101">
        <f t="shared" si="40"/>
        <v>1200.2864572881567</v>
      </c>
    </row>
    <row r="157" spans="18:31" s="35" customFormat="1" ht="15" x14ac:dyDescent="0.2">
      <c r="R157" s="46">
        <v>40179</v>
      </c>
      <c r="S157" s="41">
        <f t="shared" si="28"/>
        <v>783</v>
      </c>
      <c r="T157" s="101">
        <f t="shared" si="29"/>
        <v>799.17674999999997</v>
      </c>
      <c r="U157" s="101">
        <f t="shared" si="30"/>
        <v>815.4296250000001</v>
      </c>
      <c r="V157" s="101">
        <f t="shared" si="31"/>
        <v>831.75862500000005</v>
      </c>
      <c r="W157" s="101">
        <f t="shared" si="32"/>
        <v>848.28887503125009</v>
      </c>
      <c r="X157" s="101">
        <f t="shared" si="33"/>
        <v>864.89525006250005</v>
      </c>
      <c r="Y157" s="101">
        <f t="shared" si="34"/>
        <v>881.57775009375007</v>
      </c>
      <c r="Z157" s="101">
        <f t="shared" si="35"/>
        <v>898.4691887819298</v>
      </c>
      <c r="AA157" s="101">
        <f t="shared" si="36"/>
        <v>915.43675247010947</v>
      </c>
      <c r="AB157" s="101">
        <f t="shared" si="37"/>
        <v>932.48044115828918</v>
      </c>
      <c r="AC157" s="101">
        <f t="shared" si="38"/>
        <v>949.74092435668683</v>
      </c>
      <c r="AD157" s="101">
        <f t="shared" si="39"/>
        <v>967.07753255508442</v>
      </c>
      <c r="AE157" s="101">
        <f t="shared" si="40"/>
        <v>984.49026575348205</v>
      </c>
    </row>
    <row r="158" spans="18:31" s="35" customFormat="1" ht="15" x14ac:dyDescent="0.2">
      <c r="R158" s="46">
        <v>40544</v>
      </c>
      <c r="S158" s="41">
        <f t="shared" si="28"/>
        <v>600</v>
      </c>
      <c r="T158" s="101">
        <f t="shared" si="29"/>
        <v>614.85</v>
      </c>
      <c r="U158" s="101">
        <f t="shared" si="30"/>
        <v>629.77612500000009</v>
      </c>
      <c r="V158" s="101">
        <f t="shared" si="31"/>
        <v>644.77837499999998</v>
      </c>
      <c r="W158" s="101">
        <f t="shared" si="32"/>
        <v>659.95301821875</v>
      </c>
      <c r="X158" s="101">
        <f t="shared" si="33"/>
        <v>675.20378643750007</v>
      </c>
      <c r="Y158" s="101">
        <f t="shared" si="34"/>
        <v>690.53067965624996</v>
      </c>
      <c r="Z158" s="101">
        <f t="shared" si="35"/>
        <v>706.03702708375772</v>
      </c>
      <c r="AA158" s="101">
        <f t="shared" si="36"/>
        <v>721.61949951126564</v>
      </c>
      <c r="AB158" s="101">
        <f t="shared" si="37"/>
        <v>737.27809693877339</v>
      </c>
      <c r="AC158" s="101">
        <f t="shared" si="38"/>
        <v>753.12336314157949</v>
      </c>
      <c r="AD158" s="101">
        <f t="shared" si="39"/>
        <v>769.04475434438564</v>
      </c>
      <c r="AE158" s="101">
        <f t="shared" si="40"/>
        <v>785.04227054719172</v>
      </c>
    </row>
    <row r="159" spans="18:31" s="35" customFormat="1" ht="15" x14ac:dyDescent="0.2">
      <c r="R159" s="46">
        <v>40909</v>
      </c>
      <c r="S159" s="41">
        <f t="shared" si="28"/>
        <v>430</v>
      </c>
      <c r="T159" s="101">
        <f t="shared" si="29"/>
        <v>443.61750000000001</v>
      </c>
      <c r="U159" s="101">
        <f t="shared" si="30"/>
        <v>457.311125</v>
      </c>
      <c r="V159" s="101">
        <f t="shared" si="31"/>
        <v>471.08087499999999</v>
      </c>
      <c r="W159" s="101">
        <f t="shared" si="32"/>
        <v>484.99621134375002</v>
      </c>
      <c r="X159" s="101">
        <f t="shared" si="33"/>
        <v>498.98767268749998</v>
      </c>
      <c r="Y159" s="101">
        <f t="shared" si="34"/>
        <v>513.05525903124999</v>
      </c>
      <c r="Z159" s="101">
        <f t="shared" si="35"/>
        <v>527.27490965922652</v>
      </c>
      <c r="AA159" s="101">
        <f t="shared" si="36"/>
        <v>541.5706852872031</v>
      </c>
      <c r="AB159" s="101">
        <f t="shared" si="37"/>
        <v>555.94258591517973</v>
      </c>
      <c r="AC159" s="101">
        <f t="shared" si="38"/>
        <v>570.47316966306482</v>
      </c>
      <c r="AD159" s="101">
        <f t="shared" si="39"/>
        <v>585.07987841094985</v>
      </c>
      <c r="AE159" s="101">
        <f t="shared" si="40"/>
        <v>599.76271215883492</v>
      </c>
    </row>
    <row r="160" spans="18:31" s="35" customFormat="1" ht="15" x14ac:dyDescent="0.2">
      <c r="R160" s="46">
        <v>41275</v>
      </c>
      <c r="S160" s="41">
        <f t="shared" si="28"/>
        <v>274</v>
      </c>
      <c r="T160" s="101">
        <f t="shared" si="29"/>
        <v>286.48649999999998</v>
      </c>
      <c r="U160" s="101">
        <f t="shared" si="30"/>
        <v>299.049125</v>
      </c>
      <c r="V160" s="101">
        <f t="shared" si="31"/>
        <v>311.68787499999996</v>
      </c>
      <c r="W160" s="101">
        <f t="shared" si="32"/>
        <v>324.44761209374997</v>
      </c>
      <c r="X160" s="101">
        <f t="shared" si="33"/>
        <v>337.28347418749996</v>
      </c>
      <c r="Y160" s="101">
        <f t="shared" si="34"/>
        <v>350.19546128124995</v>
      </c>
      <c r="Z160" s="101">
        <f t="shared" si="35"/>
        <v>363.23437837553899</v>
      </c>
      <c r="AA160" s="101">
        <f t="shared" si="36"/>
        <v>376.34942046982809</v>
      </c>
      <c r="AB160" s="101">
        <f t="shared" si="37"/>
        <v>389.54058756411712</v>
      </c>
      <c r="AC160" s="101">
        <f t="shared" si="38"/>
        <v>402.86475682395695</v>
      </c>
      <c r="AD160" s="101">
        <f t="shared" si="39"/>
        <v>416.26505108379678</v>
      </c>
      <c r="AE160" s="101">
        <f t="shared" si="40"/>
        <v>429.74147034363665</v>
      </c>
    </row>
    <row r="161" spans="18:31" s="35" customFormat="1" ht="15" x14ac:dyDescent="0.2">
      <c r="R161" s="46">
        <v>41640</v>
      </c>
      <c r="S161" s="41">
        <f t="shared" si="28"/>
        <v>131</v>
      </c>
      <c r="T161" s="101">
        <f t="shared" si="29"/>
        <v>142.44974999999999</v>
      </c>
      <c r="U161" s="101">
        <f t="shared" si="30"/>
        <v>153.97562499999998</v>
      </c>
      <c r="V161" s="101">
        <f t="shared" si="31"/>
        <v>165.57762500000001</v>
      </c>
      <c r="W161" s="101">
        <f t="shared" si="32"/>
        <v>177.27806278125001</v>
      </c>
      <c r="X161" s="101">
        <f t="shared" si="33"/>
        <v>189.05462556250001</v>
      </c>
      <c r="Y161" s="101">
        <f t="shared" si="34"/>
        <v>200.90731334375002</v>
      </c>
      <c r="Z161" s="101">
        <f t="shared" si="35"/>
        <v>212.86389136549221</v>
      </c>
      <c r="AA161" s="101">
        <f t="shared" si="36"/>
        <v>224.89659438723439</v>
      </c>
      <c r="AB161" s="101">
        <f t="shared" si="37"/>
        <v>237.00542240897659</v>
      </c>
      <c r="AC161" s="101">
        <f t="shared" si="38"/>
        <v>249.22371172144167</v>
      </c>
      <c r="AD161" s="101">
        <f t="shared" si="39"/>
        <v>261.51812603390675</v>
      </c>
      <c r="AE161" s="101">
        <f t="shared" si="40"/>
        <v>273.88866534637179</v>
      </c>
    </row>
    <row r="162" spans="18:31" s="35" customFormat="1" ht="15" x14ac:dyDescent="0.2">
      <c r="R162" s="46">
        <v>42005</v>
      </c>
      <c r="S162" s="41">
        <f t="shared" si="28"/>
        <v>0</v>
      </c>
      <c r="T162" s="101">
        <f t="shared" si="29"/>
        <v>10.5</v>
      </c>
      <c r="U162" s="101">
        <f t="shared" si="30"/>
        <v>21.076125000000001</v>
      </c>
      <c r="V162" s="101">
        <f t="shared" si="31"/>
        <v>31.728375</v>
      </c>
      <c r="W162" s="101">
        <f t="shared" si="32"/>
        <v>42.458405718750001</v>
      </c>
      <c r="X162" s="101">
        <f t="shared" si="33"/>
        <v>53.264561437499999</v>
      </c>
      <c r="Y162" s="101">
        <f t="shared" si="34"/>
        <v>64.146842156250003</v>
      </c>
      <c r="Z162" s="101">
        <f t="shared" si="35"/>
        <v>75.111906761882821</v>
      </c>
      <c r="AA162" s="101">
        <f t="shared" si="36"/>
        <v>86.15309636751563</v>
      </c>
      <c r="AB162" s="101">
        <f t="shared" si="37"/>
        <v>97.270410973148444</v>
      </c>
      <c r="AC162" s="101">
        <f t="shared" si="38"/>
        <v>108.47562145270376</v>
      </c>
      <c r="AD162" s="101">
        <f t="shared" si="39"/>
        <v>119.7569569322591</v>
      </c>
      <c r="AE162" s="101">
        <f t="shared" si="40"/>
        <v>131.11441741181443</v>
      </c>
    </row>
    <row r="163" spans="18:31" s="35" customFormat="1" ht="15.75" x14ac:dyDescent="0.2">
      <c r="R163" s="50"/>
      <c r="S163" s="51"/>
      <c r="T163" s="42"/>
      <c r="U163" s="42"/>
      <c r="V163" s="42"/>
      <c r="W163" s="42"/>
      <c r="X163" s="42"/>
      <c r="Y163" s="42"/>
      <c r="Z163" s="42"/>
      <c r="AA163" s="42"/>
      <c r="AB163" s="42"/>
      <c r="AC163" s="42"/>
      <c r="AD163" s="42"/>
      <c r="AE163" s="42"/>
    </row>
    <row r="164" spans="18:31" s="35" customFormat="1" ht="15.75" x14ac:dyDescent="0.2">
      <c r="R164" s="50"/>
      <c r="S164" s="51"/>
      <c r="T164" s="42"/>
      <c r="U164" s="42"/>
      <c r="V164" s="42"/>
      <c r="W164" s="42"/>
      <c r="X164" s="42"/>
      <c r="Y164" s="42"/>
      <c r="Z164" s="42"/>
      <c r="AA164" s="42"/>
      <c r="AB164" s="42"/>
      <c r="AC164" s="42"/>
      <c r="AD164" s="42"/>
      <c r="AE164" s="42"/>
    </row>
    <row r="165" spans="18:31" s="35" customFormat="1" ht="15.75" x14ac:dyDescent="0.2">
      <c r="R165" s="50"/>
      <c r="S165" s="51"/>
      <c r="T165" s="42"/>
      <c r="U165" s="42"/>
      <c r="V165" s="42"/>
      <c r="W165" s="42"/>
      <c r="X165" s="42"/>
      <c r="Y165" s="42"/>
      <c r="Z165" s="42"/>
      <c r="AA165" s="42"/>
      <c r="AB165" s="42"/>
      <c r="AC165" s="42"/>
      <c r="AD165" s="42"/>
      <c r="AE165" s="42"/>
    </row>
    <row r="166" spans="18:31" s="35" customFormat="1" ht="15.75" x14ac:dyDescent="0.2">
      <c r="R166" s="50"/>
      <c r="S166" s="51"/>
      <c r="T166" s="42"/>
      <c r="U166" s="42"/>
      <c r="V166" s="42"/>
      <c r="W166" s="42"/>
      <c r="X166" s="42"/>
      <c r="Y166" s="42"/>
      <c r="Z166" s="42"/>
      <c r="AA166" s="42"/>
      <c r="AB166" s="42"/>
      <c r="AC166" s="42"/>
      <c r="AD166" s="42"/>
      <c r="AE166" s="42"/>
    </row>
    <row r="167" spans="18:31" s="35" customFormat="1" ht="15.75" x14ac:dyDescent="0.2">
      <c r="R167" s="50"/>
      <c r="S167" s="51"/>
      <c r="T167" s="42"/>
      <c r="U167" s="42"/>
      <c r="V167" s="42"/>
      <c r="W167" s="42"/>
      <c r="X167" s="42"/>
      <c r="Y167" s="42"/>
      <c r="Z167" s="42"/>
      <c r="AA167" s="42"/>
      <c r="AB167" s="42"/>
      <c r="AC167" s="42"/>
      <c r="AD167" s="42"/>
      <c r="AE167" s="42"/>
    </row>
    <row r="168" spans="18:31" s="35" customFormat="1" x14ac:dyDescent="0.2"/>
    <row r="169" spans="18:31" s="35" customFormat="1" x14ac:dyDescent="0.2"/>
    <row r="170" spans="18:31" s="35" customFormat="1" x14ac:dyDescent="0.2"/>
    <row r="171" spans="18:31" s="35" customFormat="1" x14ac:dyDescent="0.2"/>
    <row r="172" spans="18:31" s="35" customFormat="1" x14ac:dyDescent="0.2"/>
    <row r="173" spans="18:31" s="35" customFormat="1" x14ac:dyDescent="0.2"/>
    <row r="174" spans="18:31" s="35" customFormat="1" x14ac:dyDescent="0.2"/>
    <row r="175" spans="18:31" s="35" customFormat="1" x14ac:dyDescent="0.2"/>
    <row r="176" spans="18:31" s="35" customFormat="1" x14ac:dyDescent="0.2"/>
    <row r="177" spans="18:31" s="35" customFormat="1" x14ac:dyDescent="0.2"/>
    <row r="178" spans="18:31" s="35" customFormat="1" ht="15" x14ac:dyDescent="0.2">
      <c r="R178" s="45" t="s">
        <v>0</v>
      </c>
      <c r="S178" s="45" t="s">
        <v>1</v>
      </c>
      <c r="T178" s="45" t="s">
        <v>2</v>
      </c>
      <c r="U178" s="45" t="s">
        <v>3</v>
      </c>
      <c r="V178" s="45" t="s">
        <v>4</v>
      </c>
      <c r="W178" s="45" t="s">
        <v>5</v>
      </c>
      <c r="X178" s="45" t="s">
        <v>6</v>
      </c>
      <c r="Y178" s="45" t="s">
        <v>7</v>
      </c>
      <c r="Z178" s="45" t="s">
        <v>8</v>
      </c>
      <c r="AA178" s="45" t="s">
        <v>9</v>
      </c>
      <c r="AB178" s="45" t="s">
        <v>10</v>
      </c>
      <c r="AC178" s="45" t="s">
        <v>11</v>
      </c>
      <c r="AD178" s="45" t="s">
        <v>12</v>
      </c>
      <c r="AE178" s="45" t="s">
        <v>13</v>
      </c>
    </row>
    <row r="179" spans="18:31" s="35" customFormat="1" ht="15" x14ac:dyDescent="0.2">
      <c r="R179" s="46">
        <v>29992</v>
      </c>
      <c r="S179" s="41">
        <f t="shared" ref="S179:S212" si="41">N66</f>
        <v>19499</v>
      </c>
      <c r="T179" s="101">
        <f>IF(AND($F$6="YES",HLOOKUP($C$11,$C$11:$N$12,2,0)&gt;=$T$106),$S179+$U$108*0.7*1+$S179*$J$6*1/1200,$S179+$U$108*0.7*1+$S179*$J$5*1/1200)</f>
        <v>19647.367750000001</v>
      </c>
      <c r="U179" s="101">
        <f>IF(AND($F$6="YES",HLOOKUP($D$11,$C$11:$N$12,2,0)&gt;=$T$106),$S179+$U$108*0.7*2+($S179)*$J$6*2/1200+$U$108*0.7*$J$6/1200,$S179+$U$108*0.7*2+($S179)*$J$5*2/1200+$U$108*0.7*$J$5/1200)</f>
        <v>19795.786249999997</v>
      </c>
      <c r="V179" s="101">
        <f>IF(AND($F$6="YES",HLOOKUP($E$11,$C$11:$N$12,2,0)=$T$106),$S179+$U$108*0.7*3+($S179)*$J$5*2/1200+($S179)*$J$6*1/1200+$U$108*0.7*2*$J$6/1200+$U$108*0.7*$J$5/1200,IF(AND($F$6="YES",HLOOKUP($E$11,$C$11:$N$12,2,0)&gt;$T$106),$S179+$U$108*0.7*3+($S179)*$J$6*3/1200+$U$108*0.7*2*$J$6/1200+$U$108*0.7*1*$J$5/1200,$S179+$U$108*0.7*3+($S179)*$J$5*3/1200+$U$108*0.7*2*$J$5/1200+$U$108*0.7*1*$J$5/1200))</f>
        <v>19944.255499999999</v>
      </c>
      <c r="W179" s="101">
        <f>IF(AND($F$6="YES",HLOOKUP($F$11,$C$11:$N$12,2,0)&gt;=$T$106),$V179+$U$108*0.7*1+$V179*$J$6*1/1200,$V179+$U$108*0.7*1+$V179*$J$5*1/1200)</f>
        <v>20095.851352375001</v>
      </c>
      <c r="X179" s="101">
        <f>IF(AND($F$6="YES",HLOOKUP($G$11,$C$11:$N$12,2,0)=$T$106),$V179+$U$108*0.7*2+($V179)*$J$6*2/1200+$U$108*0.7*$J$6/1200,IF(AND($F$6="YES",HLOOKUP($G$11,$C$11:$N$12,2,0)&gt;$T$106),$V179+$U$108*0.7*2+($V179)*$J$6*2/1200+$U$108*0.7*$J$6/1200,$V179+$U$108*0.7*2+($V179)*$J$5*2/1200+$U$108*0.7*$J$5/1200))</f>
        <v>20247.497954749997</v>
      </c>
      <c r="Y179" s="101">
        <f>IF(AND($F$6="YES",HLOOKUP($H$11,$C$11:$N$12,2,0)=$T$106),$V179+$U$108*0.7*3+($V179)*$J$5*2/1200+($V179)*$J$6*1/1200+$U$108*0.7*2*$J$6/1200+$U$108*0.7*$J$5/1200,IF(AND($F$6="YES",HLOOKUP($H$11,$C$11:$N$12,2,0)&gt;$T$106),$V179+$U$108*0.7*3+($V179)*$J$6*3/1200+$U$108*0.7*2*$J$6/1200+$U$108*0.7*1*$J$6/1200,$V179+$U$108*0.7*3+($V179)*$J$5*3/1200+$U$108*0.7*2*$J$5/1200+$U$108*0.7*1*$J$5/1200))</f>
        <v>20399.195307124999</v>
      </c>
      <c r="Z179" s="101">
        <f>IF(AND($F$6="YES",HLOOKUP($I$11,$C$11:$N$12,2,0)&gt;=$T$106),$Y179+$U$108*0.7*1+$Y179*$J$6*1/1200,$Y179+$U$108*0.7*1+$Y179*$J$5*1/1200)</f>
        <v>20554.089473101656</v>
      </c>
      <c r="AA179" s="101">
        <f>IF(AND($F$6="YES",HLOOKUP($J$11,$C$11:$N$12,2,0)=$T$106),$Y179+$U$108*0.7*2+($Y179)*$J$6*2/1200+$U$108*0.7*$J$6/1200,IF(AND($F$6="YES",HLOOKUP($J$11,$C$11:$N$12,2,0)&gt;$T$106),$Y179+$U$108*0.7*2+($Y179)*$J$6*2/1200+$U$108*0.7*$J$6/1200,$Y179+$U$108*0.7*2+($Y179)*$J$5*2/1200+$U$108*0.7*$J$5/1200))</f>
        <v>20709.034389078312</v>
      </c>
      <c r="AB179" s="101">
        <f>IF(AND($F$6="YES",HLOOKUP($K$11,$C$11:$N$12,2,0)=$T$106),$Y179+$U$108*0.7*3+($Y179)*$J$5*2/1200+($Y179)*$J$6*1/1200+$U$108*0.7*2*$J$6/1200+$U$108*0.7*$J$5/1200,IF(AND($F$6="YES",HLOOKUP($K$11,$C$11:$N$12,2,0)&gt;$T$106),$Y179+$U$108*0.7*3+($Y179)*$J$6*3/1200+$U$108*0.7*2*$J$6/1200+$U$108*0.7*1*$J$6/1200,$Y179+$U$108*0.7*3+($Y179)*$J$5*3/1200+$U$108*0.7*2*$J$5/1200+$U$108*0.7*1*$J$5/1200))</f>
        <v>20864.030055054965</v>
      </c>
      <c r="AC179" s="101">
        <f>IF(AND($F$6="YES",HLOOKUP($L$11,$C$11:$N$12,2,0)&gt;=$T$106),$AB179+$U$108*0.7*1+$AB179*$J$6*1/1200,$AB179+$U$108*0.7*1+$AB179*$J$5*1/1200)</f>
        <v>21022.294272954114</v>
      </c>
      <c r="AD179" s="101">
        <f>IF(AND($F$6="YES",HLOOKUP($M$11,$C$11:$N$12,2,0)=$T$106),$AB179+$U$108*0.7*2+($AB179)*$J$6*2/1200+$U$108*0.7*$J$6/1200,IF(AND($F$6="YES",HLOOKUP($M$11,$C$11:$N$12,2,0)&gt;$T$106),$AB179+$U$108*0.7*2+($AB179)*$J$6*2/1200+$U$108*0.7*$J$6/1200,$AB179+$U$108*0.7*2+($AB179)*$J$5*2/1200+$U$108*0.7*$J$5/1200))</f>
        <v>21180.60924085326</v>
      </c>
      <c r="AE179" s="101">
        <f>IF(AND($F$6="YES",HLOOKUP($N$11,$C$11:$N$12,2,0)=$T$106),$AB179+$U$108*0.7*3+($AB179)*$J$5*2/1200+($AB179)*$J$6*1/1200+$U$108*0.7*2*$J$6/1200+$U$108*0.7*$J$5/1200,IF(AND($F$6="YES",HLOOKUP($N$11,$C$11:$N$12,2,0)&gt;$T$106),$AB179+$U$108*0.7*3+($AB179)*$J$6*3/1200+$U$108*0.7*2*$J$6/1200+$U$108*0.7*1*$J$6/1200,$AB179+$U$108*0.7*3+($AB179)*$J$5*3/1200+$U$108*0.7*2*$J$5/1200+$U$108*0.7*1*$J$5/1200))</f>
        <v>21338.974958752409</v>
      </c>
    </row>
    <row r="180" spans="18:31" s="35" customFormat="1" ht="15" x14ac:dyDescent="0.2">
      <c r="R180" s="46">
        <v>30326</v>
      </c>
      <c r="S180" s="41">
        <f t="shared" si="41"/>
        <v>17396</v>
      </c>
      <c r="T180" s="101">
        <f t="shared" ref="T180:T212" si="42">IF(AND($F$6="YES",HLOOKUP($C$11,$C$11:$N$12,2,0)&gt;=$T$106),$S180+$U$108*0.7*1+$S180*$J$6*1/1200,$S180+$U$108*0.7*1+$S180*$J$5*1/1200)</f>
        <v>17529.120999999999</v>
      </c>
      <c r="U180" s="101">
        <f t="shared" ref="U180:U212" si="43">IF(AND($F$6="YES",HLOOKUP($D$11,$C$11:$N$12,2,0)&gt;=$T$106),$S180+$U$108*0.7*2+($S180)*$J$6*2/1200+$U$108*0.7*$J$6/1200,$S180+$U$108*0.7*2+($S180)*$J$5*2/1200+$U$108*0.7*$J$5/1200)</f>
        <v>17662.292749999997</v>
      </c>
      <c r="V180" s="101">
        <f t="shared" ref="V180:V212" si="44">IF(AND($F$6="YES",HLOOKUP($E$11,$C$11:$N$12,2,0)=$T$106),$S180+$U$108*0.7*3+($S180)*$J$5*2/1200+($S180)*$J$6*1/1200+$U$108*0.7*2*$J$6/1200+$U$108*0.7*$J$5/1200,IF(AND($F$6="YES",HLOOKUP($E$11,$C$11:$N$12,2,0)&gt;$T$106),$S180+$U$108*0.7*3+($S180)*$J$6*3/1200+$U$108*0.7*2*$J$6/1200+$U$108*0.7*1*$J$5/1200,$S180+$U$108*0.7*3+($S180)*$J$5*3/1200+$U$108*0.7*2*$J$5/1200+$U$108*0.7*1*$J$5/1200))</f>
        <v>17795.51525</v>
      </c>
      <c r="W180" s="101">
        <f t="shared" ref="W180:W212" si="45">IF(AND($F$6="YES",HLOOKUP($F$11,$C$11:$N$12,2,0)&gt;=$T$106),$V180+$U$108*0.7*1+$V180*$J$6*1/1200,$V180+$U$108*0.7*1+$V180*$J$5*1/1200)</f>
        <v>17931.532735562501</v>
      </c>
      <c r="X180" s="101">
        <f t="shared" ref="X180:X212" si="46">IF(AND($F$6="YES",HLOOKUP($G$11,$C$11:$N$12,2,0)=$T$106),$V180+$U$108*0.7*2+($V180)*$J$6*2/1200+$U$108*0.7*$J$6/1200,IF(AND($F$6="YES",HLOOKUP($G$11,$C$11:$N$12,2,0)&gt;$T$106),$V180+$U$108*0.7*2+($V180)*$J$6*2/1200+$U$108*0.7*$J$6/1200,$V180+$U$108*0.7*2+($V180)*$J$5*2/1200+$U$108*0.7*$J$5/1200))</f>
        <v>18067.600971124997</v>
      </c>
      <c r="Y180" s="101">
        <f t="shared" ref="Y180:Y212" si="47">IF(AND($F$6="YES",HLOOKUP($H$11,$C$11:$N$12,2,0)=$T$106),$V180+$U$108*0.7*3+($V180)*$J$5*2/1200+($V180)*$J$6*1/1200+$U$108*0.7*2*$J$6/1200+$U$108*0.7*$J$5/1200,IF(AND($F$6="YES",HLOOKUP($H$11,$C$11:$N$12,2,0)&gt;$T$106),$V180+$U$108*0.7*3+($V180)*$J$6*3/1200+$U$108*0.7*2*$J$6/1200+$U$108*0.7*1*$J$6/1200,$V180+$U$108*0.7*3+($V180)*$J$5*3/1200+$U$108*0.7*2*$J$5/1200+$U$108*0.7*1*$J$5/1200))</f>
        <v>18203.719956687499</v>
      </c>
      <c r="Z180" s="101">
        <f t="shared" ref="Z180:Z212" si="48">IF(AND($F$6="YES",HLOOKUP($I$11,$C$11:$N$12,2,0)&gt;=$T$106),$Y180+$U$108*0.7*1+$Y180*$J$6*1/1200,$Y180+$U$108*0.7*1+$Y180*$J$5*1/1200)</f>
        <v>18342.696926373483</v>
      </c>
      <c r="AA180" s="101">
        <f t="shared" ref="AA180:AA212" si="49">IF(AND($F$6="YES",HLOOKUP($J$11,$C$11:$N$12,2,0)=$T$106),$Y180+$U$108*0.7*2+($Y180)*$J$6*2/1200+$U$108*0.7*$J$6/1200,IF(AND($F$6="YES",HLOOKUP($J$11,$C$11:$N$12,2,0)&gt;$T$106),$Y180+$U$108*0.7*2+($Y180)*$J$6*2/1200+$U$108*0.7*$J$6/1200,$Y180+$U$108*0.7*2+($Y180)*$J$5*2/1200+$U$108*0.7*$J$5/1200))</f>
        <v>18481.724646059465</v>
      </c>
      <c r="AB180" s="101">
        <f t="shared" ref="AB180:AB212" si="50">IF(AND($F$6="YES",HLOOKUP($K$11,$C$11:$N$12,2,0)=$T$106),$Y180+$U$108*0.7*3+($Y180)*$J$5*2/1200+($Y180)*$J$6*1/1200+$U$108*0.7*2*$J$6/1200+$U$108*0.7*$J$5/1200,IF(AND($F$6="YES",HLOOKUP($K$11,$C$11:$N$12,2,0)&gt;$T$106),$Y180+$U$108*0.7*3+($Y180)*$J$6*3/1200+$U$108*0.7*2*$J$6/1200+$U$108*0.7*1*$J$6/1200,$Y180+$U$108*0.7*3+($Y180)*$J$5*3/1200+$U$108*0.7*2*$J$5/1200+$U$108*0.7*1*$J$5/1200))</f>
        <v>18620.80311574545</v>
      </c>
      <c r="AC180" s="101">
        <f t="shared" ref="AC180:AC212" si="51">IF(AND($F$6="YES",HLOOKUP($L$11,$C$11:$N$12,2,0)&gt;=$T$106),$AB180+$U$108*0.7*1+$AB180*$J$6*1/1200,$AB180+$U$108*0.7*1+$AB180*$J$5*1/1200)</f>
        <v>18762.803938334604</v>
      </c>
      <c r="AD180" s="101">
        <f t="shared" ref="AD180:AD212" si="52">IF(AND($F$6="YES",HLOOKUP($M$11,$C$11:$N$12,2,0)=$T$106),$AB180+$U$108*0.7*2+($AB180)*$J$6*2/1200+$U$108*0.7*$J$6/1200,IF(AND($F$6="YES",HLOOKUP($M$11,$C$11:$N$12,2,0)&gt;$T$106),$AB180+$U$108*0.7*2+($AB180)*$J$6*2/1200+$U$108*0.7*$J$6/1200,$AB180+$U$108*0.7*2+($AB180)*$J$5*2/1200+$U$108*0.7*$J$5/1200))</f>
        <v>18904.855510923757</v>
      </c>
      <c r="AE180" s="101">
        <f t="shared" ref="AE180:AE212" si="53">IF(AND($F$6="YES",HLOOKUP($N$11,$C$11:$N$12,2,0)=$T$106),$AB180+$U$108*0.7*3+($AB180)*$J$5*2/1200+($AB180)*$J$6*1/1200+$U$108*0.7*2*$J$6/1200+$U$108*0.7*$J$5/1200,IF(AND($F$6="YES",HLOOKUP($N$11,$C$11:$N$12,2,0)&gt;$T$106),$AB180+$U$108*0.7*3+($AB180)*$J$6*3/1200+$U$108*0.7*2*$J$6/1200+$U$108*0.7*1*$J$6/1200,$AB180+$U$108*0.7*3+($AB180)*$J$5*3/1200+$U$108*0.7*2*$J$5/1200+$U$108*0.7*1*$J$5/1200))</f>
        <v>19046.957833512912</v>
      </c>
    </row>
    <row r="181" spans="18:31" s="35" customFormat="1" ht="15" x14ac:dyDescent="0.2">
      <c r="R181" s="46">
        <v>30691</v>
      </c>
      <c r="S181" s="41">
        <f t="shared" si="41"/>
        <v>15521</v>
      </c>
      <c r="T181" s="101">
        <f t="shared" si="42"/>
        <v>15640.527249999999</v>
      </c>
      <c r="U181" s="101">
        <f t="shared" si="43"/>
        <v>15760.105250000001</v>
      </c>
      <c r="V181" s="101">
        <f t="shared" si="44"/>
        <v>15879.734</v>
      </c>
      <c r="W181" s="101">
        <f t="shared" si="45"/>
        <v>16001.8620715</v>
      </c>
      <c r="X181" s="101">
        <f t="shared" si="46"/>
        <v>16124.040893000001</v>
      </c>
      <c r="Y181" s="101">
        <f t="shared" si="47"/>
        <v>16246.270464500001</v>
      </c>
      <c r="Z181" s="101">
        <f t="shared" si="48"/>
        <v>16371.055925367626</v>
      </c>
      <c r="AA181" s="101">
        <f t="shared" si="49"/>
        <v>16495.892136235248</v>
      </c>
      <c r="AB181" s="101">
        <f t="shared" si="50"/>
        <v>16620.779097102877</v>
      </c>
      <c r="AC181" s="101">
        <f t="shared" si="51"/>
        <v>16748.279745556873</v>
      </c>
      <c r="AD181" s="101">
        <f t="shared" si="52"/>
        <v>16875.831144010866</v>
      </c>
      <c r="AE181" s="101">
        <f t="shared" si="53"/>
        <v>17003.433292464862</v>
      </c>
    </row>
    <row r="182" spans="18:31" s="35" customFormat="1" ht="15" x14ac:dyDescent="0.2">
      <c r="R182" s="46">
        <v>31057</v>
      </c>
      <c r="S182" s="41">
        <f t="shared" si="41"/>
        <v>13820</v>
      </c>
      <c r="T182" s="101">
        <f t="shared" si="42"/>
        <v>13927.195</v>
      </c>
      <c r="U182" s="101">
        <f t="shared" si="43"/>
        <v>14034.44075</v>
      </c>
      <c r="V182" s="101">
        <f t="shared" si="44"/>
        <v>14141.73725</v>
      </c>
      <c r="W182" s="101">
        <f t="shared" si="45"/>
        <v>14251.2648450625</v>
      </c>
      <c r="X182" s="101">
        <f t="shared" si="46"/>
        <v>14360.843190125001</v>
      </c>
      <c r="Y182" s="101">
        <f t="shared" si="47"/>
        <v>14470.472285187501</v>
      </c>
      <c r="Z182" s="101">
        <f t="shared" si="48"/>
        <v>14582.383209255111</v>
      </c>
      <c r="AA182" s="101">
        <f t="shared" si="49"/>
        <v>14694.344883322721</v>
      </c>
      <c r="AB182" s="101">
        <f t="shared" si="50"/>
        <v>14806.35730739033</v>
      </c>
      <c r="AC182" s="101">
        <f t="shared" si="51"/>
        <v>14920.703397868911</v>
      </c>
      <c r="AD182" s="101">
        <f t="shared" si="52"/>
        <v>15035.10023834749</v>
      </c>
      <c r="AE182" s="101">
        <f t="shared" si="53"/>
        <v>15149.547828826071</v>
      </c>
    </row>
    <row r="183" spans="18:31" s="35" customFormat="1" ht="15" x14ac:dyDescent="0.2">
      <c r="R183" s="46">
        <v>31422</v>
      </c>
      <c r="S183" s="41">
        <f t="shared" si="41"/>
        <v>12302</v>
      </c>
      <c r="T183" s="101">
        <f t="shared" si="42"/>
        <v>12398.1895</v>
      </c>
      <c r="U183" s="101">
        <f t="shared" si="43"/>
        <v>12494.429750000001</v>
      </c>
      <c r="V183" s="101">
        <f t="shared" si="44"/>
        <v>12590.72075</v>
      </c>
      <c r="W183" s="101">
        <f t="shared" si="45"/>
        <v>12689.003475437501</v>
      </c>
      <c r="X183" s="101">
        <f t="shared" si="46"/>
        <v>12787.336950875</v>
      </c>
      <c r="Y183" s="101">
        <f t="shared" si="47"/>
        <v>12885.721176312501</v>
      </c>
      <c r="Z183" s="101">
        <f t="shared" si="48"/>
        <v>12986.142654840767</v>
      </c>
      <c r="AA183" s="101">
        <f t="shared" si="49"/>
        <v>13086.614883369033</v>
      </c>
      <c r="AB183" s="101">
        <f t="shared" si="50"/>
        <v>13187.137861897299</v>
      </c>
      <c r="AC183" s="101">
        <f t="shared" si="51"/>
        <v>13289.744611396054</v>
      </c>
      <c r="AD183" s="101">
        <f t="shared" si="52"/>
        <v>13392.402110894811</v>
      </c>
      <c r="AE183" s="101">
        <f t="shared" si="53"/>
        <v>13495.110360393566</v>
      </c>
    </row>
    <row r="184" spans="18:31" s="35" customFormat="1" ht="15" x14ac:dyDescent="0.2">
      <c r="R184" s="46">
        <v>31787</v>
      </c>
      <c r="S184" s="41">
        <f t="shared" si="41"/>
        <v>10939</v>
      </c>
      <c r="T184" s="101">
        <f t="shared" si="42"/>
        <v>11025.30775</v>
      </c>
      <c r="U184" s="101">
        <f t="shared" si="43"/>
        <v>11111.66625</v>
      </c>
      <c r="V184" s="101">
        <f t="shared" si="44"/>
        <v>11198.075500000001</v>
      </c>
      <c r="W184" s="101">
        <f t="shared" si="45"/>
        <v>11286.261547375001</v>
      </c>
      <c r="X184" s="101">
        <f t="shared" si="46"/>
        <v>11374.498344750002</v>
      </c>
      <c r="Y184" s="101">
        <f t="shared" si="47"/>
        <v>11462.785892125003</v>
      </c>
      <c r="Z184" s="101">
        <f t="shared" si="48"/>
        <v>11552.891089842909</v>
      </c>
      <c r="AA184" s="101">
        <f t="shared" si="49"/>
        <v>11643.047037560815</v>
      </c>
      <c r="AB184" s="101">
        <f t="shared" si="50"/>
        <v>11733.253735278722</v>
      </c>
      <c r="AC184" s="101">
        <f t="shared" si="51"/>
        <v>11825.319824859493</v>
      </c>
      <c r="AD184" s="101">
        <f t="shared" si="52"/>
        <v>11917.436664440263</v>
      </c>
      <c r="AE184" s="101">
        <f t="shared" si="53"/>
        <v>12009.604254021035</v>
      </c>
    </row>
    <row r="185" spans="18:31" s="35" customFormat="1" ht="15" x14ac:dyDescent="0.2">
      <c r="R185" s="46">
        <v>32152</v>
      </c>
      <c r="S185" s="41">
        <f t="shared" si="41"/>
        <v>9733</v>
      </c>
      <c r="T185" s="101">
        <f t="shared" si="42"/>
        <v>9810.5642499999994</v>
      </c>
      <c r="U185" s="101">
        <f t="shared" si="43"/>
        <v>9888.179250000001</v>
      </c>
      <c r="V185" s="101">
        <f t="shared" si="44"/>
        <v>9965.8450000000012</v>
      </c>
      <c r="W185" s="101">
        <f t="shared" si="45"/>
        <v>10045.097376250002</v>
      </c>
      <c r="X185" s="101">
        <f t="shared" si="46"/>
        <v>10124.400502500002</v>
      </c>
      <c r="Y185" s="101">
        <f t="shared" si="47"/>
        <v>10203.754378750002</v>
      </c>
      <c r="Z185" s="101">
        <f t="shared" si="48"/>
        <v>10284.731597995939</v>
      </c>
      <c r="AA185" s="101">
        <f t="shared" si="49"/>
        <v>10365.759567241877</v>
      </c>
      <c r="AB185" s="101">
        <f t="shared" si="50"/>
        <v>10446.838286487815</v>
      </c>
      <c r="AC185" s="101">
        <f t="shared" si="51"/>
        <v>10529.577864064851</v>
      </c>
      <c r="AD185" s="101">
        <f t="shared" si="52"/>
        <v>10612.368191641888</v>
      </c>
      <c r="AE185" s="101">
        <f t="shared" si="53"/>
        <v>10695.209269218925</v>
      </c>
    </row>
    <row r="186" spans="18:31" s="35" customFormat="1" ht="15" x14ac:dyDescent="0.2">
      <c r="R186" s="46">
        <v>32518</v>
      </c>
      <c r="S186" s="41">
        <f t="shared" si="41"/>
        <v>8633</v>
      </c>
      <c r="T186" s="101">
        <f t="shared" si="42"/>
        <v>8702.5892500000009</v>
      </c>
      <c r="U186" s="101">
        <f t="shared" si="43"/>
        <v>8772.2292500000003</v>
      </c>
      <c r="V186" s="101">
        <f t="shared" si="44"/>
        <v>8841.92</v>
      </c>
      <c r="W186" s="101">
        <f t="shared" si="45"/>
        <v>8913.0239199999996</v>
      </c>
      <c r="X186" s="101">
        <f t="shared" si="46"/>
        <v>8984.1785899999995</v>
      </c>
      <c r="Y186" s="101">
        <f t="shared" si="47"/>
        <v>9055.3840100000016</v>
      </c>
      <c r="Z186" s="101">
        <f t="shared" si="48"/>
        <v>9128.0355440725016</v>
      </c>
      <c r="AA186" s="101">
        <f t="shared" si="49"/>
        <v>9200.7378281450019</v>
      </c>
      <c r="AB186" s="101">
        <f t="shared" si="50"/>
        <v>9273.4908622175026</v>
      </c>
      <c r="AC186" s="101">
        <f t="shared" si="51"/>
        <v>9347.7236709685803</v>
      </c>
      <c r="AD186" s="101">
        <f t="shared" si="52"/>
        <v>9422.0072297196566</v>
      </c>
      <c r="AE186" s="101">
        <f t="shared" si="53"/>
        <v>9496.341538470735</v>
      </c>
    </row>
    <row r="187" spans="18:31" s="35" customFormat="1" ht="15" x14ac:dyDescent="0.2">
      <c r="R187" s="46">
        <v>32874</v>
      </c>
      <c r="S187" s="41">
        <f t="shared" si="41"/>
        <v>8375</v>
      </c>
      <c r="T187" s="101">
        <f t="shared" si="42"/>
        <v>8442.71875</v>
      </c>
      <c r="U187" s="101">
        <f t="shared" si="43"/>
        <v>8510.4882500000003</v>
      </c>
      <c r="V187" s="101">
        <f t="shared" si="44"/>
        <v>8578.308500000001</v>
      </c>
      <c r="W187" s="101">
        <f t="shared" si="45"/>
        <v>8647.5012366250012</v>
      </c>
      <c r="X187" s="101">
        <f t="shared" si="46"/>
        <v>8716.7447232500017</v>
      </c>
      <c r="Y187" s="101">
        <f t="shared" si="47"/>
        <v>8786.0389598750025</v>
      </c>
      <c r="Z187" s="101">
        <f t="shared" si="48"/>
        <v>8856.7377423340968</v>
      </c>
      <c r="AA187" s="101">
        <f t="shared" si="49"/>
        <v>8927.4872747931895</v>
      </c>
      <c r="AB187" s="101">
        <f t="shared" si="50"/>
        <v>8998.2875572522844</v>
      </c>
      <c r="AC187" s="101">
        <f t="shared" si="51"/>
        <v>9070.5251420423629</v>
      </c>
      <c r="AD187" s="101">
        <f t="shared" si="52"/>
        <v>9142.8134768324435</v>
      </c>
      <c r="AE187" s="101">
        <f t="shared" si="53"/>
        <v>9215.1525616225226</v>
      </c>
    </row>
    <row r="188" spans="18:31" s="35" customFormat="1" ht="15" x14ac:dyDescent="0.2">
      <c r="R188" s="46">
        <v>33239</v>
      </c>
      <c r="S188" s="41">
        <f t="shared" si="41"/>
        <v>7431</v>
      </c>
      <c r="T188" s="101">
        <f t="shared" si="42"/>
        <v>7491.8747499999999</v>
      </c>
      <c r="U188" s="101">
        <f t="shared" si="43"/>
        <v>7552.8002500000002</v>
      </c>
      <c r="V188" s="101">
        <f t="shared" si="44"/>
        <v>7613.7764999999999</v>
      </c>
      <c r="W188" s="101">
        <f t="shared" si="45"/>
        <v>7675.9763796249999</v>
      </c>
      <c r="X188" s="101">
        <f t="shared" si="46"/>
        <v>7738.2270092500003</v>
      </c>
      <c r="Y188" s="101">
        <f t="shared" si="47"/>
        <v>7800.528388875</v>
      </c>
      <c r="Z188" s="101">
        <f t="shared" si="48"/>
        <v>7864.0822196943436</v>
      </c>
      <c r="AA188" s="101">
        <f t="shared" si="49"/>
        <v>7927.6868005136876</v>
      </c>
      <c r="AB188" s="101">
        <f t="shared" si="50"/>
        <v>7991.3421313330309</v>
      </c>
      <c r="AC188" s="101">
        <f t="shared" si="51"/>
        <v>8056.2793617851958</v>
      </c>
      <c r="AD188" s="101">
        <f t="shared" si="52"/>
        <v>8121.26734223736</v>
      </c>
      <c r="AE188" s="101">
        <f t="shared" si="53"/>
        <v>8186.3060726895246</v>
      </c>
    </row>
    <row r="189" spans="18:31" s="35" customFormat="1" ht="15" x14ac:dyDescent="0.2">
      <c r="R189" s="46">
        <v>33604</v>
      </c>
      <c r="S189" s="41">
        <f t="shared" si="41"/>
        <v>6587</v>
      </c>
      <c r="T189" s="101">
        <f t="shared" si="42"/>
        <v>6641.7557500000003</v>
      </c>
      <c r="U189" s="101">
        <f t="shared" si="43"/>
        <v>6696.5622499999999</v>
      </c>
      <c r="V189" s="101">
        <f t="shared" si="44"/>
        <v>6751.4195</v>
      </c>
      <c r="W189" s="101">
        <f t="shared" si="45"/>
        <v>6807.3672913749997</v>
      </c>
      <c r="X189" s="101">
        <f t="shared" si="46"/>
        <v>6863.3658327500007</v>
      </c>
      <c r="Y189" s="101">
        <f t="shared" si="47"/>
        <v>6919.4151241250001</v>
      </c>
      <c r="Z189" s="101">
        <f t="shared" si="48"/>
        <v>6976.5808837749064</v>
      </c>
      <c r="AA189" s="101">
        <f t="shared" si="49"/>
        <v>7033.797393424813</v>
      </c>
      <c r="AB189" s="101">
        <f t="shared" si="50"/>
        <v>7091.064653074719</v>
      </c>
      <c r="AC189" s="101">
        <f t="shared" si="51"/>
        <v>7149.4748718095107</v>
      </c>
      <c r="AD189" s="101">
        <f t="shared" si="52"/>
        <v>7207.9358405443027</v>
      </c>
      <c r="AE189" s="101">
        <f t="shared" si="53"/>
        <v>7266.4475592790941</v>
      </c>
    </row>
    <row r="190" spans="18:31" s="35" customFormat="1" ht="15" x14ac:dyDescent="0.2">
      <c r="R190" s="46">
        <v>33970</v>
      </c>
      <c r="S190" s="41">
        <f t="shared" si="41"/>
        <v>5845</v>
      </c>
      <c r="T190" s="101">
        <f t="shared" si="42"/>
        <v>5894.3762500000003</v>
      </c>
      <c r="U190" s="101">
        <f t="shared" si="43"/>
        <v>5943.8032499999999</v>
      </c>
      <c r="V190" s="101">
        <f t="shared" si="44"/>
        <v>5993.2809999999999</v>
      </c>
      <c r="W190" s="101">
        <f t="shared" si="45"/>
        <v>6043.7322872499999</v>
      </c>
      <c r="X190" s="101">
        <f t="shared" si="46"/>
        <v>6094.2343245000002</v>
      </c>
      <c r="Y190" s="101">
        <f t="shared" si="47"/>
        <v>6144.7871117499999</v>
      </c>
      <c r="Z190" s="101">
        <f t="shared" si="48"/>
        <v>6196.3368183101875</v>
      </c>
      <c r="AA190" s="101">
        <f t="shared" si="49"/>
        <v>6247.9372748703754</v>
      </c>
      <c r="AB190" s="101">
        <f t="shared" si="50"/>
        <v>6299.5884814305628</v>
      </c>
      <c r="AC190" s="101">
        <f t="shared" si="51"/>
        <v>6352.2604979209345</v>
      </c>
      <c r="AD190" s="101">
        <f t="shared" si="52"/>
        <v>6404.9832644113067</v>
      </c>
      <c r="AE190" s="101">
        <f t="shared" si="53"/>
        <v>6457.7567809016773</v>
      </c>
    </row>
    <row r="191" spans="18:31" s="35" customFormat="1" ht="15" x14ac:dyDescent="0.2">
      <c r="R191" s="46">
        <v>34335</v>
      </c>
      <c r="S191" s="41">
        <f t="shared" si="41"/>
        <v>5177</v>
      </c>
      <c r="T191" s="101">
        <f t="shared" si="42"/>
        <v>5221.5332500000004</v>
      </c>
      <c r="U191" s="101">
        <f t="shared" si="43"/>
        <v>5266.1172500000002</v>
      </c>
      <c r="V191" s="101">
        <f t="shared" si="44"/>
        <v>5310.7520000000004</v>
      </c>
      <c r="W191" s="101">
        <f t="shared" si="45"/>
        <v>5356.2549520000002</v>
      </c>
      <c r="X191" s="101">
        <f t="shared" si="46"/>
        <v>5401.8086540000004</v>
      </c>
      <c r="Y191" s="101">
        <f t="shared" si="47"/>
        <v>5447.4131060000009</v>
      </c>
      <c r="Z191" s="101">
        <f t="shared" si="48"/>
        <v>5493.9068510185007</v>
      </c>
      <c r="AA191" s="101">
        <f t="shared" si="49"/>
        <v>5540.4513460370008</v>
      </c>
      <c r="AB191" s="101">
        <f t="shared" si="50"/>
        <v>5587.0465910555013</v>
      </c>
      <c r="AC191" s="101">
        <f t="shared" si="51"/>
        <v>5634.5526788406532</v>
      </c>
      <c r="AD191" s="101">
        <f t="shared" si="52"/>
        <v>5682.1095166258065</v>
      </c>
      <c r="AE191" s="101">
        <f t="shared" si="53"/>
        <v>5729.7171044109582</v>
      </c>
    </row>
    <row r="192" spans="18:31" s="35" customFormat="1" ht="15" x14ac:dyDescent="0.2">
      <c r="R192" s="46">
        <v>34700</v>
      </c>
      <c r="S192" s="41">
        <f t="shared" si="41"/>
        <v>4592</v>
      </c>
      <c r="T192" s="101">
        <f t="shared" si="42"/>
        <v>4632.2920000000004</v>
      </c>
      <c r="U192" s="101">
        <f t="shared" si="43"/>
        <v>4672.6347500000002</v>
      </c>
      <c r="V192" s="101">
        <f t="shared" si="44"/>
        <v>4713.0282500000003</v>
      </c>
      <c r="W192" s="101">
        <f t="shared" si="45"/>
        <v>4754.1977048125</v>
      </c>
      <c r="X192" s="101">
        <f t="shared" si="46"/>
        <v>4795.4179096250009</v>
      </c>
      <c r="Y192" s="101">
        <f t="shared" si="47"/>
        <v>4836.6888644375003</v>
      </c>
      <c r="Z192" s="101">
        <f t="shared" si="48"/>
        <v>4878.7548587046722</v>
      </c>
      <c r="AA192" s="101">
        <f t="shared" si="49"/>
        <v>4920.8716029718444</v>
      </c>
      <c r="AB192" s="101">
        <f t="shared" si="50"/>
        <v>4963.039097239016</v>
      </c>
      <c r="AC192" s="101">
        <f t="shared" si="51"/>
        <v>5006.0211306939991</v>
      </c>
      <c r="AD192" s="101">
        <f t="shared" si="52"/>
        <v>5049.0539141489817</v>
      </c>
      <c r="AE192" s="101">
        <f t="shared" si="53"/>
        <v>5092.1374476039646</v>
      </c>
    </row>
    <row r="193" spans="18:31" s="35" customFormat="1" ht="15" x14ac:dyDescent="0.2">
      <c r="R193" s="46">
        <v>35065</v>
      </c>
      <c r="S193" s="41">
        <f t="shared" si="41"/>
        <v>4069</v>
      </c>
      <c r="T193" s="101">
        <f t="shared" si="42"/>
        <v>4105.5002500000001</v>
      </c>
      <c r="U193" s="101">
        <f t="shared" si="43"/>
        <v>4142.0512500000004</v>
      </c>
      <c r="V193" s="101">
        <f t="shared" si="44"/>
        <v>4178.6530000000002</v>
      </c>
      <c r="W193" s="101">
        <f t="shared" si="45"/>
        <v>4215.9482342500005</v>
      </c>
      <c r="X193" s="101">
        <f t="shared" si="46"/>
        <v>4253.2942185000002</v>
      </c>
      <c r="Y193" s="101">
        <f t="shared" si="47"/>
        <v>4290.6909527500002</v>
      </c>
      <c r="Z193" s="101">
        <f t="shared" si="48"/>
        <v>4328.7984621574378</v>
      </c>
      <c r="AA193" s="101">
        <f t="shared" si="49"/>
        <v>4366.9567215648758</v>
      </c>
      <c r="AB193" s="101">
        <f t="shared" si="50"/>
        <v>4405.1657309723132</v>
      </c>
      <c r="AC193" s="101">
        <f t="shared" si="51"/>
        <v>4444.1031825218624</v>
      </c>
      <c r="AD193" s="101">
        <f t="shared" si="52"/>
        <v>4483.091384071412</v>
      </c>
      <c r="AE193" s="101">
        <f t="shared" si="53"/>
        <v>4522.130335620961</v>
      </c>
    </row>
    <row r="194" spans="18:31" s="35" customFormat="1" ht="15" x14ac:dyDescent="0.2">
      <c r="R194" s="46">
        <v>35431</v>
      </c>
      <c r="S194" s="41">
        <f t="shared" si="41"/>
        <v>3599</v>
      </c>
      <c r="T194" s="101">
        <f t="shared" si="42"/>
        <v>3632.0927499999998</v>
      </c>
      <c r="U194" s="101">
        <f t="shared" si="43"/>
        <v>3665.2362499999999</v>
      </c>
      <c r="V194" s="101">
        <f t="shared" si="44"/>
        <v>3698.4304999999999</v>
      </c>
      <c r="W194" s="101">
        <f t="shared" si="45"/>
        <v>3732.2441211249998</v>
      </c>
      <c r="X194" s="101">
        <f t="shared" si="46"/>
        <v>3766.1084922499999</v>
      </c>
      <c r="Y194" s="101">
        <f t="shared" si="47"/>
        <v>3800.023613375</v>
      </c>
      <c r="Z194" s="101">
        <f t="shared" si="48"/>
        <v>3834.5737845719686</v>
      </c>
      <c r="AA194" s="101">
        <f t="shared" si="49"/>
        <v>3869.1747057689372</v>
      </c>
      <c r="AB194" s="101">
        <f t="shared" si="50"/>
        <v>3903.8263769659061</v>
      </c>
      <c r="AC194" s="101">
        <f t="shared" si="51"/>
        <v>3939.1291181989091</v>
      </c>
      <c r="AD194" s="101">
        <f t="shared" si="52"/>
        <v>3974.4826094319114</v>
      </c>
      <c r="AE194" s="101">
        <f t="shared" si="53"/>
        <v>4009.8868506649146</v>
      </c>
    </row>
    <row r="195" spans="18:31" s="35" customFormat="1" ht="15" x14ac:dyDescent="0.2">
      <c r="R195" s="46">
        <v>35796</v>
      </c>
      <c r="S195" s="41">
        <f t="shared" si="41"/>
        <v>3187</v>
      </c>
      <c r="T195" s="101">
        <f t="shared" si="42"/>
        <v>3217.1057500000002</v>
      </c>
      <c r="U195" s="101">
        <f t="shared" si="43"/>
        <v>3247.2622499999998</v>
      </c>
      <c r="V195" s="101">
        <f t="shared" si="44"/>
        <v>3277.4695000000002</v>
      </c>
      <c r="W195" s="101">
        <f t="shared" si="45"/>
        <v>3308.231153875</v>
      </c>
      <c r="X195" s="101">
        <f t="shared" si="46"/>
        <v>3339.0435577500002</v>
      </c>
      <c r="Y195" s="101">
        <f t="shared" si="47"/>
        <v>3369.9067116250003</v>
      </c>
      <c r="Z195" s="101">
        <f t="shared" si="48"/>
        <v>3401.3385352842815</v>
      </c>
      <c r="AA195" s="101">
        <f t="shared" si="49"/>
        <v>3432.8211089435626</v>
      </c>
      <c r="AB195" s="101">
        <f t="shared" si="50"/>
        <v>3464.3544326028441</v>
      </c>
      <c r="AC195" s="101">
        <f t="shared" si="51"/>
        <v>3496.4710022392146</v>
      </c>
      <c r="AD195" s="101">
        <f t="shared" si="52"/>
        <v>3528.638321875585</v>
      </c>
      <c r="AE195" s="101">
        <f t="shared" si="53"/>
        <v>3560.8563915119562</v>
      </c>
    </row>
    <row r="196" spans="18:31" s="35" customFormat="1" ht="15" x14ac:dyDescent="0.2">
      <c r="R196" s="46">
        <v>36161</v>
      </c>
      <c r="S196" s="41">
        <f t="shared" si="41"/>
        <v>2818</v>
      </c>
      <c r="T196" s="101">
        <f t="shared" si="42"/>
        <v>2845.4304999999999</v>
      </c>
      <c r="U196" s="101">
        <f t="shared" si="43"/>
        <v>2872.9117499999998</v>
      </c>
      <c r="V196" s="101">
        <f t="shared" si="44"/>
        <v>2900.4437499999999</v>
      </c>
      <c r="W196" s="101">
        <f t="shared" si="45"/>
        <v>2928.4719671875</v>
      </c>
      <c r="X196" s="101">
        <f t="shared" si="46"/>
        <v>2956.550934375</v>
      </c>
      <c r="Y196" s="101">
        <f t="shared" si="47"/>
        <v>2984.6806515624999</v>
      </c>
      <c r="Z196" s="101">
        <f t="shared" si="48"/>
        <v>3013.3195862863281</v>
      </c>
      <c r="AA196" s="101">
        <f t="shared" si="49"/>
        <v>3042.0092710101558</v>
      </c>
      <c r="AB196" s="101">
        <f t="shared" si="50"/>
        <v>3070.7497057339842</v>
      </c>
      <c r="AC196" s="101">
        <f t="shared" si="51"/>
        <v>3100.0126411005558</v>
      </c>
      <c r="AD196" s="101">
        <f t="shared" si="52"/>
        <v>3129.3263264671268</v>
      </c>
      <c r="AE196" s="101">
        <f t="shared" si="53"/>
        <v>3158.6907618336986</v>
      </c>
    </row>
    <row r="197" spans="18:31" s="35" customFormat="1" ht="15" x14ac:dyDescent="0.2">
      <c r="R197" s="46">
        <v>36526</v>
      </c>
      <c r="S197" s="41">
        <f t="shared" si="41"/>
        <v>2497</v>
      </c>
      <c r="T197" s="101">
        <f t="shared" si="42"/>
        <v>2522.1032500000001</v>
      </c>
      <c r="U197" s="101">
        <f t="shared" si="43"/>
        <v>2547.2572499999997</v>
      </c>
      <c r="V197" s="101">
        <f t="shared" si="44"/>
        <v>2572.462</v>
      </c>
      <c r="W197" s="101">
        <f t="shared" si="45"/>
        <v>2598.1123495000002</v>
      </c>
      <c r="X197" s="101">
        <f t="shared" si="46"/>
        <v>2623.8134489999998</v>
      </c>
      <c r="Y197" s="101">
        <f t="shared" si="47"/>
        <v>2649.5652985000002</v>
      </c>
      <c r="Z197" s="101">
        <f t="shared" si="48"/>
        <v>2675.7746469141252</v>
      </c>
      <c r="AA197" s="101">
        <f t="shared" si="49"/>
        <v>2702.0347453282502</v>
      </c>
      <c r="AB197" s="101">
        <f t="shared" si="50"/>
        <v>2728.3455937423751</v>
      </c>
      <c r="AC197" s="101">
        <f t="shared" si="51"/>
        <v>2755.1260992970074</v>
      </c>
      <c r="AD197" s="101">
        <f t="shared" si="52"/>
        <v>2781.9573548516396</v>
      </c>
      <c r="AE197" s="101">
        <f t="shared" si="53"/>
        <v>2808.8393604062717</v>
      </c>
    </row>
    <row r="198" spans="18:31" s="35" customFormat="1" ht="15" x14ac:dyDescent="0.2">
      <c r="R198" s="46">
        <v>36892</v>
      </c>
      <c r="S198" s="41">
        <f t="shared" si="41"/>
        <v>2204</v>
      </c>
      <c r="T198" s="101">
        <f t="shared" si="42"/>
        <v>2226.9789999999998</v>
      </c>
      <c r="U198" s="101">
        <f t="shared" si="43"/>
        <v>2250.00875</v>
      </c>
      <c r="V198" s="101">
        <f t="shared" si="44"/>
        <v>2273.08925</v>
      </c>
      <c r="W198" s="101">
        <f t="shared" si="45"/>
        <v>2296.5691470625002</v>
      </c>
      <c r="X198" s="101">
        <f t="shared" si="46"/>
        <v>2320.0997941249998</v>
      </c>
      <c r="Y198" s="101">
        <f t="shared" si="47"/>
        <v>2343.6811911875002</v>
      </c>
      <c r="Z198" s="101">
        <f t="shared" si="48"/>
        <v>2367.6728798236095</v>
      </c>
      <c r="AA198" s="101">
        <f t="shared" si="49"/>
        <v>2391.7153184597187</v>
      </c>
      <c r="AB198" s="101">
        <f t="shared" si="50"/>
        <v>2415.8085070958282</v>
      </c>
      <c r="AC198" s="101">
        <f t="shared" si="51"/>
        <v>2440.3231187722731</v>
      </c>
      <c r="AD198" s="101">
        <f t="shared" si="52"/>
        <v>2464.8884804487175</v>
      </c>
      <c r="AE198" s="101">
        <f t="shared" si="53"/>
        <v>2489.5045921251626</v>
      </c>
    </row>
    <row r="199" spans="18:31" s="35" customFormat="1" ht="15" x14ac:dyDescent="0.2">
      <c r="R199" s="46">
        <v>37257</v>
      </c>
      <c r="S199" s="41">
        <f t="shared" si="41"/>
        <v>1947</v>
      </c>
      <c r="T199" s="101">
        <f t="shared" si="42"/>
        <v>1968.1157499999999</v>
      </c>
      <c r="U199" s="101">
        <f t="shared" si="43"/>
        <v>1989.2822500000002</v>
      </c>
      <c r="V199" s="101">
        <f t="shared" si="44"/>
        <v>2010.4995000000001</v>
      </c>
      <c r="W199" s="101">
        <f t="shared" si="45"/>
        <v>2032.0756213750001</v>
      </c>
      <c r="X199" s="101">
        <f t="shared" si="46"/>
        <v>2053.7024927500001</v>
      </c>
      <c r="Y199" s="101">
        <f t="shared" si="47"/>
        <v>2075.3801141250001</v>
      </c>
      <c r="Z199" s="101">
        <f t="shared" si="48"/>
        <v>2097.4266199524063</v>
      </c>
      <c r="AA199" s="101">
        <f t="shared" si="49"/>
        <v>2119.5238757798124</v>
      </c>
      <c r="AB199" s="101">
        <f t="shared" si="50"/>
        <v>2141.6718816072189</v>
      </c>
      <c r="AC199" s="101">
        <f t="shared" si="51"/>
        <v>2164.1990027488714</v>
      </c>
      <c r="AD199" s="101">
        <f t="shared" si="52"/>
        <v>2186.7768738905233</v>
      </c>
      <c r="AE199" s="101">
        <f t="shared" si="53"/>
        <v>2209.4054950321761</v>
      </c>
    </row>
    <row r="200" spans="18:31" s="35" customFormat="1" ht="15" x14ac:dyDescent="0.2">
      <c r="R200" s="46">
        <v>37622</v>
      </c>
      <c r="S200" s="41">
        <f t="shared" si="41"/>
        <v>1711</v>
      </c>
      <c r="T200" s="101">
        <f t="shared" si="42"/>
        <v>1730.4047499999999</v>
      </c>
      <c r="U200" s="101">
        <f t="shared" si="43"/>
        <v>1749.8602500000002</v>
      </c>
      <c r="V200" s="101">
        <f t="shared" si="44"/>
        <v>1769.3665000000001</v>
      </c>
      <c r="W200" s="101">
        <f t="shared" si="45"/>
        <v>1789.194407125</v>
      </c>
      <c r="X200" s="101">
        <f t="shared" si="46"/>
        <v>1809.0730642500002</v>
      </c>
      <c r="Y200" s="101">
        <f t="shared" si="47"/>
        <v>1829.0024713750001</v>
      </c>
      <c r="Z200" s="101">
        <f t="shared" si="48"/>
        <v>1849.262739292469</v>
      </c>
      <c r="AA200" s="101">
        <f t="shared" si="49"/>
        <v>1869.5737572099376</v>
      </c>
      <c r="AB200" s="101">
        <f t="shared" si="50"/>
        <v>1889.9355251274064</v>
      </c>
      <c r="AC200" s="101">
        <f t="shared" si="51"/>
        <v>1910.6375576845801</v>
      </c>
      <c r="AD200" s="101">
        <f t="shared" si="52"/>
        <v>1931.3903402417538</v>
      </c>
      <c r="AE200" s="101">
        <f t="shared" si="53"/>
        <v>1952.1938727989277</v>
      </c>
    </row>
    <row r="201" spans="18:31" s="35" customFormat="1" ht="15" x14ac:dyDescent="0.2">
      <c r="R201" s="46">
        <v>37987</v>
      </c>
      <c r="S201" s="41">
        <f t="shared" si="41"/>
        <v>1497</v>
      </c>
      <c r="T201" s="101">
        <f t="shared" si="42"/>
        <v>1514.8532499999999</v>
      </c>
      <c r="U201" s="101">
        <f t="shared" si="43"/>
        <v>1532.7572500000001</v>
      </c>
      <c r="V201" s="101">
        <f t="shared" si="44"/>
        <v>1550.712</v>
      </c>
      <c r="W201" s="101">
        <f t="shared" si="45"/>
        <v>1568.9546620000001</v>
      </c>
      <c r="X201" s="101">
        <f t="shared" si="46"/>
        <v>1587.2480740000001</v>
      </c>
      <c r="Y201" s="101">
        <f t="shared" si="47"/>
        <v>1605.5922360000002</v>
      </c>
      <c r="Z201" s="101">
        <f t="shared" si="48"/>
        <v>1624.2327797110001</v>
      </c>
      <c r="AA201" s="101">
        <f t="shared" si="49"/>
        <v>1642.9240734220002</v>
      </c>
      <c r="AB201" s="101">
        <f t="shared" si="50"/>
        <v>1661.6661171330002</v>
      </c>
      <c r="AC201" s="101">
        <f t="shared" si="51"/>
        <v>1680.7131964822145</v>
      </c>
      <c r="AD201" s="101">
        <f t="shared" si="52"/>
        <v>1699.8110258314289</v>
      </c>
      <c r="AE201" s="101">
        <f t="shared" si="53"/>
        <v>1718.9596051806429</v>
      </c>
    </row>
    <row r="202" spans="18:31" s="35" customFormat="1" ht="15" x14ac:dyDescent="0.2">
      <c r="R202" s="46">
        <v>38353</v>
      </c>
      <c r="S202" s="41">
        <f t="shared" si="41"/>
        <v>1300</v>
      </c>
      <c r="T202" s="101">
        <f t="shared" si="42"/>
        <v>1316.425</v>
      </c>
      <c r="U202" s="101">
        <f t="shared" si="43"/>
        <v>1332.90075</v>
      </c>
      <c r="V202" s="101">
        <f t="shared" si="44"/>
        <v>1349.4272500000002</v>
      </c>
      <c r="W202" s="101">
        <f t="shared" si="45"/>
        <v>1366.2105975625002</v>
      </c>
      <c r="X202" s="101">
        <f t="shared" si="46"/>
        <v>1383.0446951250003</v>
      </c>
      <c r="Y202" s="101">
        <f t="shared" si="47"/>
        <v>1399.9295426875003</v>
      </c>
      <c r="Z202" s="101">
        <f t="shared" si="48"/>
        <v>1417.0790318719846</v>
      </c>
      <c r="AA202" s="101">
        <f t="shared" si="49"/>
        <v>1434.2792710564693</v>
      </c>
      <c r="AB202" s="101">
        <f t="shared" si="50"/>
        <v>1451.5302602409536</v>
      </c>
      <c r="AC202" s="101">
        <f t="shared" si="51"/>
        <v>1469.0538546277005</v>
      </c>
      <c r="AD202" s="101">
        <f t="shared" si="52"/>
        <v>1486.6281990144475</v>
      </c>
      <c r="AE202" s="101">
        <f t="shared" si="53"/>
        <v>1504.2532934011945</v>
      </c>
    </row>
    <row r="203" spans="18:31" s="35" customFormat="1" ht="15" x14ac:dyDescent="0.2">
      <c r="R203" s="46">
        <v>38718</v>
      </c>
      <c r="S203" s="41">
        <f t="shared" si="41"/>
        <v>1117</v>
      </c>
      <c r="T203" s="101">
        <f t="shared" si="42"/>
        <v>1132.09825</v>
      </c>
      <c r="U203" s="101">
        <f t="shared" si="43"/>
        <v>1147.2472500000001</v>
      </c>
      <c r="V203" s="101">
        <f t="shared" si="44"/>
        <v>1162.4470000000001</v>
      </c>
      <c r="W203" s="101">
        <f t="shared" si="45"/>
        <v>1177.8747407500002</v>
      </c>
      <c r="X203" s="101">
        <f t="shared" si="46"/>
        <v>1193.3532315000002</v>
      </c>
      <c r="Y203" s="101">
        <f t="shared" si="47"/>
        <v>1208.8824722500003</v>
      </c>
      <c r="Z203" s="101">
        <f t="shared" si="48"/>
        <v>1224.6468701738129</v>
      </c>
      <c r="AA203" s="101">
        <f t="shared" si="49"/>
        <v>1240.4620180976253</v>
      </c>
      <c r="AB203" s="101">
        <f t="shared" si="50"/>
        <v>1256.3279160214379</v>
      </c>
      <c r="AC203" s="101">
        <f t="shared" si="51"/>
        <v>1272.4362934125934</v>
      </c>
      <c r="AD203" s="101">
        <f t="shared" si="52"/>
        <v>1288.5954208037488</v>
      </c>
      <c r="AE203" s="101">
        <f t="shared" si="53"/>
        <v>1304.8052981949043</v>
      </c>
    </row>
    <row r="204" spans="18:31" s="35" customFormat="1" ht="15" x14ac:dyDescent="0.2">
      <c r="R204" s="46">
        <v>39083</v>
      </c>
      <c r="S204" s="41">
        <f t="shared" si="41"/>
        <v>952</v>
      </c>
      <c r="T204" s="101">
        <f t="shared" si="42"/>
        <v>965.90200000000004</v>
      </c>
      <c r="U204" s="101">
        <f t="shared" si="43"/>
        <v>979.85474999999997</v>
      </c>
      <c r="V204" s="101">
        <f t="shared" si="44"/>
        <v>993.85825</v>
      </c>
      <c r="W204" s="101">
        <f t="shared" si="45"/>
        <v>1008.0637223125</v>
      </c>
      <c r="X204" s="101">
        <f t="shared" si="46"/>
        <v>1022.3199446249999</v>
      </c>
      <c r="Y204" s="101">
        <f t="shared" si="47"/>
        <v>1036.6269169375</v>
      </c>
      <c r="Z204" s="101">
        <f t="shared" si="48"/>
        <v>1051.142462085297</v>
      </c>
      <c r="AA204" s="101">
        <f t="shared" si="49"/>
        <v>1065.7087572330938</v>
      </c>
      <c r="AB204" s="101">
        <f t="shared" si="50"/>
        <v>1080.3258023808908</v>
      </c>
      <c r="AC204" s="101">
        <f t="shared" si="51"/>
        <v>1095.1581644481523</v>
      </c>
      <c r="AD204" s="101">
        <f t="shared" si="52"/>
        <v>1110.0412765154138</v>
      </c>
      <c r="AE204" s="101">
        <f t="shared" si="53"/>
        <v>1124.9751385826753</v>
      </c>
    </row>
    <row r="205" spans="18:31" s="35" customFormat="1" ht="15" x14ac:dyDescent="0.2">
      <c r="R205" s="46">
        <v>39448</v>
      </c>
      <c r="S205" s="41">
        <f t="shared" si="41"/>
        <v>797</v>
      </c>
      <c r="T205" s="101">
        <f t="shared" si="42"/>
        <v>809.77824999999996</v>
      </c>
      <c r="U205" s="101">
        <f t="shared" si="43"/>
        <v>822.60725000000002</v>
      </c>
      <c r="V205" s="101">
        <f t="shared" si="44"/>
        <v>835.48699999999997</v>
      </c>
      <c r="W205" s="101">
        <f t="shared" si="45"/>
        <v>848.54428074999998</v>
      </c>
      <c r="X205" s="101">
        <f t="shared" si="46"/>
        <v>861.6523115</v>
      </c>
      <c r="Y205" s="101">
        <f t="shared" si="47"/>
        <v>874.81109224999989</v>
      </c>
      <c r="Z205" s="101">
        <f t="shared" si="48"/>
        <v>888.15347266881236</v>
      </c>
      <c r="AA205" s="101">
        <f t="shared" si="49"/>
        <v>901.54660308762493</v>
      </c>
      <c r="AB205" s="101">
        <f t="shared" si="50"/>
        <v>914.99048350643739</v>
      </c>
      <c r="AC205" s="101">
        <f t="shared" si="51"/>
        <v>928.62416451185902</v>
      </c>
      <c r="AD205" s="101">
        <f t="shared" si="52"/>
        <v>942.30859551728076</v>
      </c>
      <c r="AE205" s="101">
        <f t="shared" si="53"/>
        <v>956.04377652270239</v>
      </c>
    </row>
    <row r="206" spans="18:31" s="35" customFormat="1" ht="15" x14ac:dyDescent="0.2">
      <c r="R206" s="46">
        <v>39814</v>
      </c>
      <c r="S206" s="41">
        <f t="shared" si="41"/>
        <v>651</v>
      </c>
      <c r="T206" s="101">
        <f t="shared" si="42"/>
        <v>662.71974999999998</v>
      </c>
      <c r="U206" s="101">
        <f t="shared" si="43"/>
        <v>674.49024999999995</v>
      </c>
      <c r="V206" s="101">
        <f t="shared" si="44"/>
        <v>686.31150000000002</v>
      </c>
      <c r="W206" s="101">
        <f t="shared" si="45"/>
        <v>698.28725837500008</v>
      </c>
      <c r="X206" s="101">
        <f t="shared" si="46"/>
        <v>710.31376675000001</v>
      </c>
      <c r="Y206" s="101">
        <f t="shared" si="47"/>
        <v>722.39102512500006</v>
      </c>
      <c r="Z206" s="101">
        <f t="shared" si="48"/>
        <v>734.62836005715633</v>
      </c>
      <c r="AA206" s="101">
        <f t="shared" si="49"/>
        <v>746.91644498931259</v>
      </c>
      <c r="AB206" s="101">
        <f t="shared" si="50"/>
        <v>759.25527992146874</v>
      </c>
      <c r="AC206" s="101">
        <f t="shared" si="51"/>
        <v>771.75988070089943</v>
      </c>
      <c r="AD206" s="101">
        <f t="shared" si="52"/>
        <v>784.31523148033</v>
      </c>
      <c r="AE206" s="101">
        <f t="shared" si="53"/>
        <v>796.92133225976067</v>
      </c>
    </row>
    <row r="207" spans="18:31" s="35" customFormat="1" ht="15" x14ac:dyDescent="0.2">
      <c r="R207" s="46">
        <v>40179</v>
      </c>
      <c r="S207" s="41">
        <f t="shared" si="41"/>
        <v>521</v>
      </c>
      <c r="T207" s="101">
        <f t="shared" si="42"/>
        <v>531.77724999999998</v>
      </c>
      <c r="U207" s="101">
        <f t="shared" si="43"/>
        <v>542.60524999999996</v>
      </c>
      <c r="V207" s="101">
        <f t="shared" si="44"/>
        <v>553.48400000000004</v>
      </c>
      <c r="W207" s="101">
        <f t="shared" si="45"/>
        <v>564.496759</v>
      </c>
      <c r="X207" s="101">
        <f t="shared" si="46"/>
        <v>575.56026800000006</v>
      </c>
      <c r="Y207" s="101">
        <f t="shared" si="47"/>
        <v>586.67452700000001</v>
      </c>
      <c r="Z207" s="101">
        <f t="shared" si="48"/>
        <v>597.92791732075</v>
      </c>
      <c r="AA207" s="101">
        <f t="shared" si="49"/>
        <v>609.23205764149998</v>
      </c>
      <c r="AB207" s="101">
        <f t="shared" si="50"/>
        <v>620.58694796224995</v>
      </c>
      <c r="AC207" s="101">
        <f t="shared" si="51"/>
        <v>632.08620333497629</v>
      </c>
      <c r="AD207" s="101">
        <f t="shared" si="52"/>
        <v>643.63620870770262</v>
      </c>
      <c r="AE207" s="101">
        <f t="shared" si="53"/>
        <v>655.23696408042883</v>
      </c>
    </row>
    <row r="208" spans="18:31" s="35" customFormat="1" ht="15" x14ac:dyDescent="0.2">
      <c r="R208" s="46">
        <v>40544</v>
      </c>
      <c r="S208" s="41">
        <f t="shared" si="41"/>
        <v>399</v>
      </c>
      <c r="T208" s="101">
        <f t="shared" si="42"/>
        <v>408.89274999999998</v>
      </c>
      <c r="U208" s="101">
        <f t="shared" si="43"/>
        <v>418.83625000000001</v>
      </c>
      <c r="V208" s="101">
        <f t="shared" si="44"/>
        <v>428.83049999999997</v>
      </c>
      <c r="W208" s="101">
        <f t="shared" si="45"/>
        <v>438.939521125</v>
      </c>
      <c r="X208" s="101">
        <f t="shared" si="46"/>
        <v>449.09929224999996</v>
      </c>
      <c r="Y208" s="101">
        <f t="shared" si="47"/>
        <v>459.30981337499998</v>
      </c>
      <c r="Z208" s="101">
        <f t="shared" si="48"/>
        <v>469.63980952196874</v>
      </c>
      <c r="AA208" s="101">
        <f t="shared" si="49"/>
        <v>480.02055566893745</v>
      </c>
      <c r="AB208" s="101">
        <f t="shared" si="50"/>
        <v>490.4520518159062</v>
      </c>
      <c r="AC208" s="101">
        <f t="shared" si="51"/>
        <v>501.00782919157155</v>
      </c>
      <c r="AD208" s="101">
        <f t="shared" si="52"/>
        <v>511.61435656723683</v>
      </c>
      <c r="AE208" s="101">
        <f t="shared" si="53"/>
        <v>522.2716339429021</v>
      </c>
    </row>
    <row r="209" spans="18:31" s="35" customFormat="1" ht="15" x14ac:dyDescent="0.2">
      <c r="R209" s="46">
        <v>40909</v>
      </c>
      <c r="S209" s="41">
        <f t="shared" si="41"/>
        <v>286</v>
      </c>
      <c r="T209" s="101">
        <f t="shared" si="42"/>
        <v>295.07350000000002</v>
      </c>
      <c r="U209" s="101">
        <f t="shared" si="43"/>
        <v>304.19774999999998</v>
      </c>
      <c r="V209" s="101">
        <f t="shared" si="44"/>
        <v>313.37275</v>
      </c>
      <c r="W209" s="101">
        <f t="shared" si="45"/>
        <v>322.64470243749997</v>
      </c>
      <c r="X209" s="101">
        <f t="shared" si="46"/>
        <v>331.967404875</v>
      </c>
      <c r="Y209" s="101">
        <f t="shared" si="47"/>
        <v>341.34085731249996</v>
      </c>
      <c r="Z209" s="101">
        <f t="shared" si="48"/>
        <v>350.81557852801558</v>
      </c>
      <c r="AA209" s="101">
        <f t="shared" si="49"/>
        <v>360.34104974353119</v>
      </c>
      <c r="AB209" s="101">
        <f t="shared" si="50"/>
        <v>369.91727095904685</v>
      </c>
      <c r="AC209" s="101">
        <f t="shared" si="51"/>
        <v>379.59917117349994</v>
      </c>
      <c r="AD209" s="101">
        <f t="shared" si="52"/>
        <v>389.33182138795303</v>
      </c>
      <c r="AE209" s="101">
        <f t="shared" si="53"/>
        <v>399.11522160240611</v>
      </c>
    </row>
    <row r="210" spans="18:31" s="35" customFormat="1" ht="15" x14ac:dyDescent="0.2">
      <c r="R210" s="46">
        <v>41275</v>
      </c>
      <c r="S210" s="41">
        <f t="shared" si="41"/>
        <v>182</v>
      </c>
      <c r="T210" s="101">
        <f t="shared" si="42"/>
        <v>190.31950000000001</v>
      </c>
      <c r="U210" s="101">
        <f t="shared" si="43"/>
        <v>198.68975</v>
      </c>
      <c r="V210" s="101">
        <f t="shared" si="44"/>
        <v>207.11074999999997</v>
      </c>
      <c r="W210" s="101">
        <f t="shared" si="45"/>
        <v>215.61230293749998</v>
      </c>
      <c r="X210" s="101">
        <f t="shared" si="46"/>
        <v>224.16460587499995</v>
      </c>
      <c r="Y210" s="101">
        <f t="shared" si="47"/>
        <v>232.76765881249995</v>
      </c>
      <c r="Z210" s="101">
        <f t="shared" si="48"/>
        <v>241.45522433889056</v>
      </c>
      <c r="AA210" s="101">
        <f t="shared" si="49"/>
        <v>250.1935398652812</v>
      </c>
      <c r="AB210" s="101">
        <f t="shared" si="50"/>
        <v>258.98260539167183</v>
      </c>
      <c r="AC210" s="101">
        <f t="shared" si="51"/>
        <v>267.86022928076147</v>
      </c>
      <c r="AD210" s="101">
        <f t="shared" si="52"/>
        <v>276.78860316985106</v>
      </c>
      <c r="AE210" s="101">
        <f t="shared" si="53"/>
        <v>285.76772705894069</v>
      </c>
    </row>
    <row r="211" spans="18:31" s="35" customFormat="1" ht="15" x14ac:dyDescent="0.2">
      <c r="R211" s="46">
        <v>41640</v>
      </c>
      <c r="S211" s="41">
        <f t="shared" si="41"/>
        <v>87</v>
      </c>
      <c r="T211" s="101">
        <f t="shared" si="42"/>
        <v>94.630750000000006</v>
      </c>
      <c r="U211" s="101">
        <f t="shared" si="43"/>
        <v>102.31224999999999</v>
      </c>
      <c r="V211" s="101">
        <f t="shared" si="44"/>
        <v>110.0445</v>
      </c>
      <c r="W211" s="101">
        <f t="shared" si="45"/>
        <v>117.84232262499999</v>
      </c>
      <c r="X211" s="101">
        <f t="shared" si="46"/>
        <v>125.69089525</v>
      </c>
      <c r="Y211" s="101">
        <f t="shared" si="47"/>
        <v>133.59021787499998</v>
      </c>
      <c r="Z211" s="101">
        <f t="shared" si="48"/>
        <v>141.55874695459372</v>
      </c>
      <c r="AA211" s="101">
        <f t="shared" si="49"/>
        <v>149.57802603418747</v>
      </c>
      <c r="AB211" s="101">
        <f t="shared" si="50"/>
        <v>157.6480551137812</v>
      </c>
      <c r="AC211" s="101">
        <f t="shared" si="51"/>
        <v>165.79100351335612</v>
      </c>
      <c r="AD211" s="101">
        <f t="shared" si="52"/>
        <v>173.98470191293103</v>
      </c>
      <c r="AE211" s="101">
        <f t="shared" si="53"/>
        <v>182.22915031250591</v>
      </c>
    </row>
    <row r="212" spans="18:31" s="35" customFormat="1" ht="15" x14ac:dyDescent="0.2">
      <c r="R212" s="46">
        <v>42005</v>
      </c>
      <c r="S212" s="41">
        <f t="shared" si="41"/>
        <v>0</v>
      </c>
      <c r="T212" s="101">
        <f t="shared" si="42"/>
        <v>7</v>
      </c>
      <c r="U212" s="101">
        <f t="shared" si="43"/>
        <v>14.050750000000001</v>
      </c>
      <c r="V212" s="101">
        <f t="shared" si="44"/>
        <v>21.152250000000002</v>
      </c>
      <c r="W212" s="101">
        <f t="shared" si="45"/>
        <v>28.305603812500003</v>
      </c>
      <c r="X212" s="101">
        <f t="shared" si="46"/>
        <v>35.509707625000004</v>
      </c>
      <c r="Y212" s="101">
        <f t="shared" si="47"/>
        <v>42.764561437500006</v>
      </c>
      <c r="Z212" s="101">
        <f t="shared" si="48"/>
        <v>50.074604507921883</v>
      </c>
      <c r="AA212" s="101">
        <f t="shared" si="49"/>
        <v>57.43539757834376</v>
      </c>
      <c r="AB212" s="101">
        <f t="shared" si="50"/>
        <v>64.846940648765624</v>
      </c>
      <c r="AC212" s="101">
        <f t="shared" si="51"/>
        <v>72.31708096846917</v>
      </c>
      <c r="AD212" s="101">
        <f t="shared" si="52"/>
        <v>79.837971288172724</v>
      </c>
      <c r="AE212" s="101">
        <f t="shared" si="53"/>
        <v>87.409611607876272</v>
      </c>
    </row>
    <row r="213" spans="18:31" s="35" customFormat="1" ht="15.75" x14ac:dyDescent="0.25">
      <c r="R213" s="50"/>
      <c r="S213" s="51"/>
      <c r="T213" s="52"/>
      <c r="U213" s="52"/>
      <c r="V213" s="52"/>
      <c r="W213" s="52"/>
      <c r="X213" s="52"/>
      <c r="Y213" s="52"/>
      <c r="Z213" s="52"/>
      <c r="AA213" s="52"/>
      <c r="AB213" s="52"/>
      <c r="AC213" s="52"/>
      <c r="AD213" s="52"/>
      <c r="AE213" s="52"/>
    </row>
    <row r="214" spans="18:31" s="35" customFormat="1" ht="15.75" x14ac:dyDescent="0.25">
      <c r="R214" s="50"/>
      <c r="S214" s="51"/>
      <c r="T214" s="52"/>
      <c r="U214" s="52"/>
      <c r="V214" s="52"/>
      <c r="W214" s="52"/>
      <c r="X214" s="52"/>
      <c r="Y214" s="52"/>
      <c r="Z214" s="52"/>
      <c r="AA214" s="52"/>
      <c r="AB214" s="52"/>
      <c r="AC214" s="52"/>
      <c r="AD214" s="52"/>
      <c r="AE214" s="52"/>
    </row>
    <row r="215" spans="18:31" s="35" customFormat="1" ht="15.75" x14ac:dyDescent="0.25">
      <c r="R215" s="50"/>
      <c r="S215" s="51"/>
      <c r="T215" s="52"/>
      <c r="U215" s="52"/>
      <c r="V215" s="52"/>
      <c r="W215" s="52"/>
      <c r="X215" s="52"/>
      <c r="Y215" s="52"/>
      <c r="Z215" s="52"/>
      <c r="AA215" s="52"/>
      <c r="AB215" s="52"/>
      <c r="AC215" s="52"/>
      <c r="AD215" s="52"/>
      <c r="AE215" s="52"/>
    </row>
    <row r="216" spans="18:31" s="35" customFormat="1" ht="15.75" x14ac:dyDescent="0.25">
      <c r="R216" s="50"/>
      <c r="S216" s="51"/>
      <c r="T216" s="52"/>
      <c r="U216" s="52"/>
      <c r="V216" s="52"/>
      <c r="W216" s="52"/>
      <c r="X216" s="52"/>
      <c r="Y216" s="52"/>
      <c r="Z216" s="52"/>
      <c r="AA216" s="52"/>
      <c r="AB216" s="52"/>
      <c r="AC216" s="52"/>
      <c r="AD216" s="52"/>
      <c r="AE216" s="52"/>
    </row>
    <row r="217" spans="18:31" s="35" customFormat="1" ht="15.75" x14ac:dyDescent="0.25">
      <c r="R217" s="50"/>
      <c r="S217" s="51"/>
      <c r="T217" s="52"/>
      <c r="U217" s="52"/>
      <c r="V217" s="52"/>
      <c r="W217" s="52"/>
      <c r="X217" s="52"/>
      <c r="Y217" s="52"/>
      <c r="Z217" s="52"/>
      <c r="AA217" s="52"/>
      <c r="AB217" s="52"/>
      <c r="AC217" s="52"/>
      <c r="AD217" s="52"/>
      <c r="AE217" s="52"/>
    </row>
    <row r="218" spans="18:31" s="35" customFormat="1" x14ac:dyDescent="0.2"/>
    <row r="219" spans="18:31" s="35" customFormat="1" x14ac:dyDescent="0.2"/>
    <row r="220" spans="18:31" s="35" customFormat="1" x14ac:dyDescent="0.2"/>
    <row r="221" spans="18:31" s="35" customFormat="1" x14ac:dyDescent="0.2"/>
    <row r="222" spans="18:31" s="35" customFormat="1" x14ac:dyDescent="0.2"/>
    <row r="223" spans="18:31" s="35" customFormat="1" x14ac:dyDescent="0.2"/>
    <row r="224" spans="18:31" s="35" customFormat="1" x14ac:dyDescent="0.2"/>
    <row r="225" s="35" customFormat="1" x14ac:dyDescent="0.2"/>
    <row r="226" s="35" customFormat="1" x14ac:dyDescent="0.2"/>
    <row r="227" s="35" customFormat="1" x14ac:dyDescent="0.2"/>
    <row r="228" s="35" customFormat="1" x14ac:dyDescent="0.2"/>
    <row r="229" s="35" customFormat="1" x14ac:dyDescent="0.2"/>
    <row r="230" s="35" customFormat="1" x14ac:dyDescent="0.2"/>
    <row r="231" s="35" customFormat="1" x14ac:dyDescent="0.2"/>
    <row r="232" s="35" customFormat="1" x14ac:dyDescent="0.2"/>
    <row r="233" s="35" customFormat="1" x14ac:dyDescent="0.2"/>
    <row r="234" s="35" customFormat="1" x14ac:dyDescent="0.2"/>
    <row r="235" s="35" customFormat="1" x14ac:dyDescent="0.2"/>
    <row r="236" s="35" customFormat="1" x14ac:dyDescent="0.2"/>
    <row r="237" s="35" customFormat="1" x14ac:dyDescent="0.2"/>
    <row r="238" s="35" customFormat="1" x14ac:dyDescent="0.2"/>
    <row r="239" s="35" customFormat="1" x14ac:dyDescent="0.2"/>
    <row r="240" s="35" customFormat="1" x14ac:dyDescent="0.2"/>
    <row r="241" s="35" customFormat="1" x14ac:dyDescent="0.2"/>
    <row r="242" s="35" customFormat="1" x14ac:dyDescent="0.2"/>
    <row r="243" s="35" customFormat="1" x14ac:dyDescent="0.2"/>
    <row r="244" s="35" customFormat="1" x14ac:dyDescent="0.2"/>
    <row r="245" s="35" customFormat="1" x14ac:dyDescent="0.2"/>
    <row r="246" s="35" customFormat="1" x14ac:dyDescent="0.2"/>
    <row r="247" s="35" customFormat="1" x14ac:dyDescent="0.2"/>
    <row r="248" s="35" customFormat="1" x14ac:dyDescent="0.2"/>
    <row r="249" s="35" customFormat="1" x14ac:dyDescent="0.2"/>
    <row r="250" s="35" customFormat="1" x14ac:dyDescent="0.2"/>
    <row r="251" s="35" customFormat="1" x14ac:dyDescent="0.2"/>
    <row r="252" s="35" customFormat="1" x14ac:dyDescent="0.2"/>
    <row r="253" s="35" customFormat="1" x14ac:dyDescent="0.2"/>
    <row r="254" s="35" customFormat="1" x14ac:dyDescent="0.2"/>
    <row r="255" s="35" customFormat="1" x14ac:dyDescent="0.2"/>
    <row r="256" s="35" customFormat="1" x14ac:dyDescent="0.2"/>
    <row r="257" s="35" customFormat="1" x14ac:dyDescent="0.2"/>
    <row r="258" s="35" customFormat="1" x14ac:dyDescent="0.2"/>
    <row r="259" s="35" customFormat="1" x14ac:dyDescent="0.2"/>
    <row r="260" s="35" customFormat="1" x14ac:dyDescent="0.2"/>
    <row r="261" s="35" customFormat="1" x14ac:dyDescent="0.2"/>
    <row r="262" s="35" customFormat="1" x14ac:dyDescent="0.2"/>
    <row r="263" s="35" customFormat="1" x14ac:dyDescent="0.2"/>
    <row r="264" s="35" customFormat="1" x14ac:dyDescent="0.2"/>
    <row r="265" s="35" customFormat="1" x14ac:dyDescent="0.2"/>
    <row r="266" s="35" customFormat="1" x14ac:dyDescent="0.2"/>
    <row r="267" s="35" customFormat="1" x14ac:dyDescent="0.2"/>
    <row r="268" s="35" customFormat="1" x14ac:dyDescent="0.2"/>
    <row r="269" s="35" customFormat="1" x14ac:dyDescent="0.2"/>
    <row r="270" s="35" customFormat="1" x14ac:dyDescent="0.2"/>
    <row r="271" s="35" customFormat="1" x14ac:dyDescent="0.2"/>
    <row r="272" s="35" customFormat="1" x14ac:dyDescent="0.2"/>
    <row r="273" s="35" customFormat="1" x14ac:dyDescent="0.2"/>
    <row r="274" s="35" customFormat="1" x14ac:dyDescent="0.2"/>
    <row r="275" s="35" customFormat="1" x14ac:dyDescent="0.2"/>
    <row r="276" s="35" customFormat="1" x14ac:dyDescent="0.2"/>
    <row r="277" s="35" customFormat="1" x14ac:dyDescent="0.2"/>
    <row r="278" s="35" customFormat="1" x14ac:dyDescent="0.2"/>
    <row r="279" s="35" customFormat="1" x14ac:dyDescent="0.2"/>
    <row r="280" s="35" customFormat="1" x14ac:dyDescent="0.2"/>
    <row r="281" s="35" customFormat="1" x14ac:dyDescent="0.2"/>
    <row r="282" s="35" customFormat="1" x14ac:dyDescent="0.2"/>
    <row r="283" s="35" customFormat="1" x14ac:dyDescent="0.2"/>
    <row r="284" s="35" customFormat="1" x14ac:dyDescent="0.2"/>
    <row r="285" s="35" customFormat="1" x14ac:dyDescent="0.2"/>
    <row r="286" s="35" customFormat="1" x14ac:dyDescent="0.2"/>
    <row r="287" s="35" customFormat="1" x14ac:dyDescent="0.2"/>
    <row r="288" s="35" customFormat="1" x14ac:dyDescent="0.2"/>
    <row r="289" s="35" customFormat="1" x14ac:dyDescent="0.2"/>
    <row r="290" s="35" customFormat="1" x14ac:dyDescent="0.2"/>
    <row r="291" s="35" customFormat="1" x14ac:dyDescent="0.2"/>
    <row r="292" s="35" customFormat="1" x14ac:dyDescent="0.2"/>
    <row r="293" s="35" customFormat="1" x14ac:dyDescent="0.2"/>
    <row r="294" s="35" customFormat="1" x14ac:dyDescent="0.2"/>
    <row r="295" s="35" customFormat="1" x14ac:dyDescent="0.2"/>
    <row r="296" s="35" customFormat="1" x14ac:dyDescent="0.2"/>
    <row r="297" s="35" customFormat="1" x14ac:dyDescent="0.2"/>
    <row r="298" s="35" customFormat="1" x14ac:dyDescent="0.2"/>
    <row r="299" s="35" customFormat="1" x14ac:dyDescent="0.2"/>
    <row r="300" s="35" customFormat="1" x14ac:dyDescent="0.2"/>
    <row r="301" s="35" customFormat="1" x14ac:dyDescent="0.2"/>
    <row r="302" s="35" customFormat="1" x14ac:dyDescent="0.2"/>
    <row r="303" s="35" customFormat="1" x14ac:dyDescent="0.2"/>
    <row r="304" s="35" customFormat="1" x14ac:dyDescent="0.2"/>
    <row r="305" s="35" customFormat="1" x14ac:dyDescent="0.2"/>
    <row r="306" s="35" customFormat="1" x14ac:dyDescent="0.2"/>
    <row r="307" s="35" customFormat="1" x14ac:dyDescent="0.2"/>
    <row r="308" s="35" customFormat="1" x14ac:dyDescent="0.2"/>
    <row r="309" s="35" customFormat="1" x14ac:dyDescent="0.2"/>
    <row r="310" s="35" customFormat="1" x14ac:dyDescent="0.2"/>
    <row r="311" s="35" customFormat="1" x14ac:dyDescent="0.2"/>
    <row r="312" s="35" customFormat="1" x14ac:dyDescent="0.2"/>
    <row r="313" s="35" customFormat="1" x14ac:dyDescent="0.2"/>
    <row r="314" s="35" customFormat="1" x14ac:dyDescent="0.2"/>
    <row r="315" s="35" customFormat="1" x14ac:dyDescent="0.2"/>
    <row r="316" s="35" customFormat="1" x14ac:dyDescent="0.2"/>
    <row r="317" s="35" customFormat="1" x14ac:dyDescent="0.2"/>
    <row r="318" s="35" customFormat="1" x14ac:dyDescent="0.2"/>
    <row r="319" s="35" customFormat="1" x14ac:dyDescent="0.2"/>
    <row r="320" s="35" customFormat="1" x14ac:dyDescent="0.2"/>
    <row r="321" s="35" customFormat="1" x14ac:dyDescent="0.2"/>
    <row r="322" s="35" customFormat="1" x14ac:dyDescent="0.2"/>
    <row r="323" s="35" customFormat="1" x14ac:dyDescent="0.2"/>
    <row r="324" s="35" customFormat="1" x14ac:dyDescent="0.2"/>
    <row r="325" s="35" customFormat="1" x14ac:dyDescent="0.2"/>
    <row r="326" s="35" customFormat="1" x14ac:dyDescent="0.2"/>
    <row r="327" s="35" customFormat="1" x14ac:dyDescent="0.2"/>
    <row r="328" s="35" customFormat="1" x14ac:dyDescent="0.2"/>
    <row r="329" s="35" customFormat="1" x14ac:dyDescent="0.2"/>
    <row r="330" s="35" customFormat="1" x14ac:dyDescent="0.2"/>
    <row r="331" s="35" customFormat="1" x14ac:dyDescent="0.2"/>
    <row r="332" s="35" customFormat="1" x14ac:dyDescent="0.2"/>
    <row r="333" s="35" customFormat="1" x14ac:dyDescent="0.2"/>
    <row r="334" s="35" customFormat="1" x14ac:dyDescent="0.2"/>
    <row r="335" s="35" customFormat="1" x14ac:dyDescent="0.2"/>
    <row r="336" s="35" customFormat="1" x14ac:dyDescent="0.2"/>
    <row r="337" s="35" customFormat="1" x14ac:dyDescent="0.2"/>
    <row r="338" s="35" customFormat="1" x14ac:dyDescent="0.2"/>
    <row r="339" s="35" customFormat="1" x14ac:dyDescent="0.2"/>
    <row r="340" s="35" customFormat="1" x14ac:dyDescent="0.2"/>
    <row r="341" s="35" customFormat="1" x14ac:dyDescent="0.2"/>
    <row r="342" s="35" customFormat="1" x14ac:dyDescent="0.2"/>
    <row r="343" s="35" customFormat="1" x14ac:dyDescent="0.2"/>
    <row r="344" s="35" customFormat="1" x14ac:dyDescent="0.2"/>
    <row r="345" s="35" customFormat="1" x14ac:dyDescent="0.2"/>
    <row r="346" s="35" customFormat="1" x14ac:dyDescent="0.2"/>
    <row r="347" s="35" customFormat="1" x14ac:dyDescent="0.2"/>
    <row r="348" s="35" customFormat="1" x14ac:dyDescent="0.2"/>
    <row r="349" s="35" customFormat="1" x14ac:dyDescent="0.2"/>
    <row r="350" s="35" customFormat="1" x14ac:dyDescent="0.2"/>
    <row r="351" s="35" customFormat="1" x14ac:dyDescent="0.2"/>
    <row r="352" s="35" customFormat="1" x14ac:dyDescent="0.2"/>
    <row r="353" s="35" customFormat="1" x14ac:dyDescent="0.2"/>
    <row r="354" s="35" customFormat="1" x14ac:dyDescent="0.2"/>
    <row r="355" s="35" customFormat="1" x14ac:dyDescent="0.2"/>
    <row r="356" s="35" customFormat="1" x14ac:dyDescent="0.2"/>
    <row r="357" s="35" customFormat="1" x14ac:dyDescent="0.2"/>
    <row r="358" s="35" customFormat="1" x14ac:dyDescent="0.2"/>
    <row r="359" s="35" customFormat="1" x14ac:dyDescent="0.2"/>
    <row r="360" s="35" customFormat="1" x14ac:dyDescent="0.2"/>
    <row r="361" s="35" customFormat="1" x14ac:dyDescent="0.2"/>
    <row r="362" s="35" customFormat="1" x14ac:dyDescent="0.2"/>
    <row r="363" s="35" customFormat="1" x14ac:dyDescent="0.2"/>
    <row r="364" s="35" customFormat="1" x14ac:dyDescent="0.2"/>
    <row r="365" s="35" customFormat="1" x14ac:dyDescent="0.2"/>
    <row r="366" s="35" customFormat="1" x14ac:dyDescent="0.2"/>
    <row r="367" s="35" customFormat="1" x14ac:dyDescent="0.2"/>
    <row r="368" s="35" customFormat="1" x14ac:dyDescent="0.2"/>
    <row r="369" s="35" customFormat="1" x14ac:dyDescent="0.2"/>
    <row r="370" s="35" customFormat="1" x14ac:dyDescent="0.2"/>
    <row r="371" s="35" customFormat="1" x14ac:dyDescent="0.2"/>
    <row r="372" s="35" customFormat="1" x14ac:dyDescent="0.2"/>
    <row r="373" s="35" customFormat="1" x14ac:dyDescent="0.2"/>
    <row r="374" s="35" customFormat="1" x14ac:dyDescent="0.2"/>
    <row r="375" s="35" customFormat="1" x14ac:dyDescent="0.2"/>
    <row r="376" s="35" customFormat="1" x14ac:dyDescent="0.2"/>
    <row r="377" s="35" customFormat="1" x14ac:dyDescent="0.2"/>
    <row r="378" s="35" customFormat="1" x14ac:dyDescent="0.2"/>
    <row r="379" s="35" customFormat="1" x14ac:dyDescent="0.2"/>
    <row r="380" s="35" customFormat="1" x14ac:dyDescent="0.2"/>
    <row r="381" s="35" customFormat="1" x14ac:dyDescent="0.2"/>
    <row r="382" s="35" customFormat="1" x14ac:dyDescent="0.2"/>
    <row r="383" s="35" customFormat="1" x14ac:dyDescent="0.2"/>
    <row r="384" s="35" customFormat="1" x14ac:dyDescent="0.2"/>
    <row r="385" s="35" customFormat="1" x14ac:dyDescent="0.2"/>
    <row r="386" s="35" customFormat="1" x14ac:dyDescent="0.2"/>
    <row r="387" s="35" customFormat="1" x14ac:dyDescent="0.2"/>
    <row r="388" s="35" customFormat="1" x14ac:dyDescent="0.2"/>
    <row r="389" s="35" customFormat="1" x14ac:dyDescent="0.2"/>
    <row r="390" s="35" customFormat="1" x14ac:dyDescent="0.2"/>
    <row r="391" s="35" customFormat="1" x14ac:dyDescent="0.2"/>
    <row r="392" s="35" customFormat="1" x14ac:dyDescent="0.2"/>
    <row r="393" s="35" customFormat="1" x14ac:dyDescent="0.2"/>
    <row r="394" s="35" customFormat="1" x14ac:dyDescent="0.2"/>
    <row r="395" s="35" customFormat="1" x14ac:dyDescent="0.2"/>
    <row r="396" s="35" customFormat="1" x14ac:dyDescent="0.2"/>
    <row r="397" s="35" customFormat="1" x14ac:dyDescent="0.2"/>
    <row r="398" s="35" customFormat="1" x14ac:dyDescent="0.2"/>
    <row r="399" s="35" customFormat="1" x14ac:dyDescent="0.2"/>
    <row r="400" s="35" customFormat="1" x14ac:dyDescent="0.2"/>
    <row r="401" s="35" customFormat="1" x14ac:dyDescent="0.2"/>
    <row r="402" s="35" customFormat="1" x14ac:dyDescent="0.2"/>
    <row r="403" s="35" customFormat="1" x14ac:dyDescent="0.2"/>
    <row r="404" s="35" customFormat="1" x14ac:dyDescent="0.2"/>
    <row r="405" s="35" customFormat="1" x14ac:dyDescent="0.2"/>
    <row r="406" s="35" customFormat="1" x14ac:dyDescent="0.2"/>
    <row r="407" s="35" customFormat="1" x14ac:dyDescent="0.2"/>
    <row r="408" s="35" customFormat="1" x14ac:dyDescent="0.2"/>
    <row r="409" s="35" customFormat="1" x14ac:dyDescent="0.2"/>
    <row r="410" s="35" customFormat="1" x14ac:dyDescent="0.2"/>
    <row r="411" s="35" customFormat="1" x14ac:dyDescent="0.2"/>
    <row r="412" s="35" customFormat="1" x14ac:dyDescent="0.2"/>
    <row r="413" s="35" customFormat="1" x14ac:dyDescent="0.2"/>
    <row r="414" s="35" customFormat="1" x14ac:dyDescent="0.2"/>
    <row r="415" s="35" customFormat="1" x14ac:dyDescent="0.2"/>
    <row r="416" s="35" customFormat="1" x14ac:dyDescent="0.2"/>
    <row r="417" s="35" customFormat="1" x14ac:dyDescent="0.2"/>
    <row r="418" s="35" customFormat="1" x14ac:dyDescent="0.2"/>
    <row r="419" s="35" customFormat="1" x14ac:dyDescent="0.2"/>
    <row r="420" s="35" customFormat="1" x14ac:dyDescent="0.2"/>
    <row r="421" s="35" customFormat="1" x14ac:dyDescent="0.2"/>
    <row r="422" s="35" customFormat="1" x14ac:dyDescent="0.2"/>
    <row r="423" s="35" customFormat="1" x14ac:dyDescent="0.2"/>
    <row r="424" s="35" customFormat="1" x14ac:dyDescent="0.2"/>
    <row r="425" s="35" customFormat="1" x14ac:dyDescent="0.2"/>
    <row r="426" s="35" customFormat="1" x14ac:dyDescent="0.2"/>
    <row r="427" s="35" customFormat="1" x14ac:dyDescent="0.2"/>
    <row r="428" s="35" customFormat="1" x14ac:dyDescent="0.2"/>
    <row r="429" s="35" customFormat="1" x14ac:dyDescent="0.2"/>
    <row r="430" s="35" customFormat="1" x14ac:dyDescent="0.2"/>
    <row r="431" s="35" customFormat="1" x14ac:dyDescent="0.2"/>
    <row r="432" s="35" customFormat="1" x14ac:dyDescent="0.2"/>
    <row r="433" s="35" customFormat="1" x14ac:dyDescent="0.2"/>
    <row r="434" s="35" customFormat="1" x14ac:dyDescent="0.2"/>
    <row r="435" s="35" customFormat="1" x14ac:dyDescent="0.2"/>
    <row r="436" s="35" customFormat="1" x14ac:dyDescent="0.2"/>
    <row r="437" s="35" customFormat="1" x14ac:dyDescent="0.2"/>
    <row r="438" s="35" customFormat="1" x14ac:dyDescent="0.2"/>
    <row r="439" s="35" customFormat="1" x14ac:dyDescent="0.2"/>
    <row r="440" s="35" customFormat="1" x14ac:dyDescent="0.2"/>
    <row r="441" s="35" customFormat="1" x14ac:dyDescent="0.2"/>
    <row r="442" s="35" customFormat="1" x14ac:dyDescent="0.2"/>
    <row r="443" s="35" customFormat="1" x14ac:dyDescent="0.2"/>
    <row r="444" s="35" customFormat="1" x14ac:dyDescent="0.2"/>
    <row r="445" s="35" customFormat="1" x14ac:dyDescent="0.2"/>
    <row r="446" s="35" customFormat="1" x14ac:dyDescent="0.2"/>
    <row r="447" s="35" customFormat="1" x14ac:dyDescent="0.2"/>
    <row r="448" s="35" customFormat="1" x14ac:dyDescent="0.2"/>
    <row r="449" spans="15:42" s="199" customFormat="1" x14ac:dyDescent="0.2">
      <c r="O449" s="35"/>
      <c r="P449" s="35"/>
      <c r="Q449" s="35"/>
      <c r="R449" s="35"/>
      <c r="S449" s="35"/>
      <c r="T449" s="35"/>
      <c r="U449" s="35"/>
      <c r="V449" s="35"/>
      <c r="W449" s="35"/>
      <c r="X449" s="35"/>
      <c r="Y449" s="35"/>
      <c r="Z449" s="35"/>
      <c r="AA449" s="35"/>
      <c r="AB449" s="35"/>
      <c r="AC449" s="35"/>
      <c r="AD449" s="35"/>
      <c r="AE449" s="35"/>
      <c r="AF449" s="35"/>
      <c r="AG449" s="35"/>
      <c r="AH449" s="35"/>
      <c r="AI449" s="35"/>
      <c r="AJ449" s="35"/>
      <c r="AK449" s="35"/>
      <c r="AL449" s="35"/>
      <c r="AM449" s="35"/>
      <c r="AN449" s="35"/>
      <c r="AO449" s="35"/>
      <c r="AP449" s="35"/>
    </row>
    <row r="450" spans="15:42" s="199" customFormat="1" x14ac:dyDescent="0.2">
      <c r="O450" s="35"/>
      <c r="P450" s="35"/>
      <c r="Q450" s="35"/>
      <c r="R450" s="35"/>
      <c r="S450" s="35"/>
      <c r="T450" s="35"/>
      <c r="U450" s="35"/>
      <c r="V450" s="35"/>
      <c r="W450" s="35"/>
      <c r="X450" s="35"/>
      <c r="Y450" s="35"/>
      <c r="Z450" s="35"/>
      <c r="AA450" s="35"/>
      <c r="AB450" s="35"/>
      <c r="AC450" s="35"/>
      <c r="AD450" s="35"/>
      <c r="AE450" s="35"/>
      <c r="AF450" s="35"/>
      <c r="AG450" s="35"/>
      <c r="AH450" s="35"/>
      <c r="AI450" s="35"/>
      <c r="AJ450" s="35"/>
      <c r="AK450" s="35"/>
      <c r="AL450" s="35"/>
      <c r="AM450" s="35"/>
      <c r="AN450" s="35"/>
      <c r="AO450" s="35"/>
      <c r="AP450" s="35"/>
    </row>
    <row r="451" spans="15:42" s="199" customFormat="1" x14ac:dyDescent="0.2">
      <c r="O451" s="35"/>
      <c r="P451" s="35"/>
      <c r="Q451" s="35"/>
      <c r="R451" s="35"/>
      <c r="S451" s="35"/>
      <c r="T451" s="35"/>
      <c r="U451" s="35"/>
      <c r="V451" s="35"/>
      <c r="W451" s="35"/>
      <c r="X451" s="35"/>
      <c r="Y451" s="35"/>
      <c r="Z451" s="35"/>
      <c r="AA451" s="35"/>
      <c r="AB451" s="35"/>
      <c r="AC451" s="35"/>
      <c r="AD451" s="35"/>
      <c r="AE451" s="35"/>
      <c r="AF451" s="35"/>
      <c r="AG451" s="35"/>
      <c r="AH451" s="35"/>
      <c r="AI451" s="35"/>
      <c r="AJ451" s="35"/>
      <c r="AK451" s="35"/>
      <c r="AL451" s="35"/>
      <c r="AM451" s="35"/>
      <c r="AN451" s="35"/>
      <c r="AO451" s="35"/>
      <c r="AP451" s="35"/>
    </row>
    <row r="452" spans="15:42" s="199" customFormat="1" x14ac:dyDescent="0.2">
      <c r="O452" s="35"/>
      <c r="P452" s="35"/>
      <c r="Q452" s="35"/>
      <c r="R452" s="35"/>
      <c r="S452" s="35"/>
      <c r="T452" s="35"/>
      <c r="U452" s="35"/>
      <c r="V452" s="35"/>
      <c r="W452" s="35"/>
      <c r="X452" s="35"/>
      <c r="Y452" s="35"/>
      <c r="Z452" s="35"/>
      <c r="AA452" s="35"/>
      <c r="AB452" s="35"/>
      <c r="AC452" s="35"/>
      <c r="AD452" s="35"/>
      <c r="AE452" s="35"/>
      <c r="AF452" s="35"/>
      <c r="AG452" s="35"/>
      <c r="AH452" s="35"/>
      <c r="AI452" s="35"/>
      <c r="AJ452" s="35"/>
      <c r="AK452" s="35"/>
      <c r="AL452" s="35"/>
      <c r="AM452" s="35"/>
      <c r="AN452" s="35"/>
      <c r="AO452" s="35"/>
      <c r="AP452" s="35"/>
    </row>
    <row r="453" spans="15:42" s="199" customFormat="1" x14ac:dyDescent="0.2">
      <c r="O453" s="35"/>
      <c r="P453" s="35"/>
      <c r="Q453" s="35"/>
      <c r="R453" s="35"/>
      <c r="S453" s="35"/>
      <c r="T453" s="35"/>
      <c r="U453" s="35"/>
      <c r="V453" s="35"/>
      <c r="W453" s="35"/>
      <c r="X453" s="35"/>
      <c r="Y453" s="35"/>
      <c r="Z453" s="35"/>
      <c r="AA453" s="35"/>
      <c r="AB453" s="35"/>
      <c r="AC453" s="35"/>
      <c r="AD453" s="35"/>
      <c r="AE453" s="35"/>
      <c r="AF453" s="35"/>
      <c r="AG453" s="35"/>
      <c r="AH453" s="35"/>
      <c r="AI453" s="35"/>
      <c r="AJ453" s="35"/>
      <c r="AK453" s="35"/>
      <c r="AL453" s="35"/>
      <c r="AM453" s="35"/>
      <c r="AN453" s="35"/>
      <c r="AO453" s="35"/>
      <c r="AP453" s="35"/>
    </row>
    <row r="454" spans="15:42" s="199" customFormat="1" x14ac:dyDescent="0.2">
      <c r="O454" s="35"/>
      <c r="P454" s="35"/>
      <c r="Q454" s="35"/>
      <c r="R454" s="35"/>
      <c r="S454" s="35"/>
      <c r="T454" s="35"/>
      <c r="U454" s="35"/>
      <c r="V454" s="35"/>
      <c r="W454" s="35"/>
      <c r="X454" s="35"/>
      <c r="Y454" s="35"/>
      <c r="Z454" s="35"/>
      <c r="AA454" s="35"/>
      <c r="AB454" s="35"/>
      <c r="AC454" s="35"/>
      <c r="AD454" s="35"/>
      <c r="AE454" s="35"/>
      <c r="AF454" s="35"/>
      <c r="AG454" s="35"/>
      <c r="AH454" s="35"/>
      <c r="AI454" s="35"/>
      <c r="AJ454" s="35"/>
      <c r="AK454" s="35"/>
      <c r="AL454" s="35"/>
      <c r="AM454" s="35"/>
      <c r="AN454" s="35"/>
      <c r="AO454" s="35"/>
      <c r="AP454" s="35"/>
    </row>
    <row r="455" spans="15:42" s="199" customFormat="1" x14ac:dyDescent="0.2">
      <c r="O455" s="35"/>
      <c r="P455" s="35"/>
      <c r="Q455" s="35"/>
      <c r="R455" s="35"/>
      <c r="S455" s="35"/>
      <c r="T455" s="35"/>
      <c r="U455" s="35"/>
      <c r="V455" s="35"/>
      <c r="W455" s="35"/>
      <c r="X455" s="35"/>
      <c r="Y455" s="35"/>
      <c r="Z455" s="35"/>
      <c r="AA455" s="35"/>
      <c r="AB455" s="35"/>
      <c r="AC455" s="35"/>
      <c r="AD455" s="35"/>
      <c r="AE455" s="35"/>
      <c r="AF455" s="35"/>
      <c r="AG455" s="35"/>
      <c r="AH455" s="35"/>
      <c r="AI455" s="35"/>
      <c r="AJ455" s="35"/>
      <c r="AK455" s="35"/>
      <c r="AL455" s="35"/>
      <c r="AM455" s="35"/>
      <c r="AN455" s="35"/>
      <c r="AO455" s="35"/>
      <c r="AP455" s="35"/>
    </row>
    <row r="456" spans="15:42" s="199" customFormat="1" x14ac:dyDescent="0.2">
      <c r="O456" s="35"/>
      <c r="P456" s="35"/>
      <c r="Q456" s="35"/>
      <c r="R456" s="35"/>
      <c r="S456" s="35"/>
      <c r="T456" s="35"/>
      <c r="U456" s="35"/>
      <c r="V456" s="35"/>
      <c r="W456" s="35"/>
      <c r="X456" s="35"/>
      <c r="Y456" s="35"/>
      <c r="Z456" s="35"/>
      <c r="AA456" s="35"/>
      <c r="AB456" s="35"/>
      <c r="AC456" s="35"/>
      <c r="AD456" s="35"/>
      <c r="AE456" s="35"/>
      <c r="AF456" s="35"/>
      <c r="AG456" s="35"/>
      <c r="AH456" s="35"/>
      <c r="AI456" s="35"/>
      <c r="AJ456" s="35"/>
      <c r="AK456" s="35"/>
      <c r="AL456" s="35"/>
      <c r="AM456" s="35"/>
      <c r="AN456" s="35"/>
      <c r="AO456" s="35"/>
      <c r="AP456" s="35"/>
    </row>
    <row r="457" spans="15:42" s="199" customFormat="1" x14ac:dyDescent="0.2">
      <c r="O457" s="35"/>
      <c r="P457" s="35"/>
      <c r="Q457" s="35"/>
      <c r="R457" s="35"/>
      <c r="S457" s="35"/>
      <c r="T457" s="35"/>
      <c r="U457" s="35"/>
      <c r="V457" s="35"/>
      <c r="W457" s="35"/>
      <c r="X457" s="35"/>
      <c r="Y457" s="35"/>
      <c r="Z457" s="35"/>
      <c r="AA457" s="35"/>
      <c r="AB457" s="35"/>
      <c r="AC457" s="35"/>
      <c r="AD457" s="35"/>
      <c r="AE457" s="35"/>
      <c r="AF457" s="35"/>
      <c r="AG457" s="35"/>
      <c r="AH457" s="35"/>
      <c r="AI457" s="35"/>
      <c r="AJ457" s="35"/>
      <c r="AK457" s="35"/>
      <c r="AL457" s="35"/>
      <c r="AM457" s="35"/>
      <c r="AN457" s="35"/>
      <c r="AO457" s="35"/>
      <c r="AP457" s="35"/>
    </row>
    <row r="458" spans="15:42" s="199" customFormat="1" x14ac:dyDescent="0.2">
      <c r="O458" s="35"/>
      <c r="P458" s="35"/>
      <c r="Q458" s="35"/>
      <c r="R458" s="35"/>
      <c r="S458" s="35"/>
      <c r="T458" s="35"/>
      <c r="U458" s="35"/>
      <c r="V458" s="35"/>
      <c r="W458" s="35"/>
      <c r="X458" s="35"/>
      <c r="Y458" s="35"/>
      <c r="Z458" s="35"/>
      <c r="AA458" s="35"/>
      <c r="AB458" s="35"/>
      <c r="AC458" s="35"/>
      <c r="AD458" s="35"/>
      <c r="AE458" s="35"/>
      <c r="AF458" s="35"/>
      <c r="AG458" s="35"/>
      <c r="AH458" s="35"/>
      <c r="AI458" s="35"/>
      <c r="AJ458" s="35"/>
      <c r="AK458" s="35"/>
      <c r="AL458" s="35"/>
      <c r="AM458" s="35"/>
      <c r="AN458" s="35"/>
      <c r="AO458" s="35"/>
      <c r="AP458" s="35"/>
    </row>
    <row r="459" spans="15:42" s="199" customFormat="1" x14ac:dyDescent="0.2">
      <c r="O459" s="35"/>
      <c r="P459" s="35"/>
      <c r="Q459" s="35"/>
      <c r="R459" s="35"/>
      <c r="S459" s="35"/>
      <c r="T459" s="35"/>
      <c r="U459" s="35"/>
      <c r="V459" s="35"/>
      <c r="W459" s="35"/>
      <c r="X459" s="35"/>
      <c r="Y459" s="35"/>
      <c r="Z459" s="35"/>
      <c r="AA459" s="35"/>
      <c r="AB459" s="35"/>
      <c r="AC459" s="35"/>
      <c r="AD459" s="35"/>
      <c r="AE459" s="35"/>
      <c r="AF459" s="35"/>
      <c r="AG459" s="35"/>
      <c r="AH459" s="35"/>
      <c r="AI459" s="35"/>
      <c r="AJ459" s="35"/>
      <c r="AK459" s="35"/>
      <c r="AL459" s="35"/>
      <c r="AM459" s="35"/>
      <c r="AN459" s="35"/>
      <c r="AO459" s="35"/>
      <c r="AP459" s="35"/>
    </row>
    <row r="460" spans="15:42" s="199" customFormat="1" x14ac:dyDescent="0.2">
      <c r="O460" s="35"/>
      <c r="P460" s="35"/>
      <c r="Q460" s="35"/>
      <c r="R460" s="35"/>
      <c r="S460" s="35"/>
      <c r="T460" s="35"/>
      <c r="U460" s="35"/>
      <c r="V460" s="35"/>
      <c r="W460" s="35"/>
      <c r="X460" s="35"/>
      <c r="Y460" s="35"/>
      <c r="Z460" s="35"/>
      <c r="AA460" s="35"/>
      <c r="AB460" s="35"/>
      <c r="AC460" s="35"/>
      <c r="AD460" s="35"/>
      <c r="AE460" s="35"/>
      <c r="AF460" s="35"/>
      <c r="AG460" s="35"/>
      <c r="AH460" s="35"/>
      <c r="AI460" s="35"/>
      <c r="AJ460" s="35"/>
      <c r="AK460" s="35"/>
      <c r="AL460" s="35"/>
      <c r="AM460" s="35"/>
      <c r="AN460" s="35"/>
      <c r="AO460" s="35"/>
      <c r="AP460" s="35"/>
    </row>
    <row r="461" spans="15:42" s="199" customFormat="1" x14ac:dyDescent="0.2">
      <c r="O461" s="35"/>
      <c r="P461" s="35"/>
      <c r="Q461" s="35"/>
      <c r="R461" s="35"/>
      <c r="S461" s="35"/>
      <c r="T461" s="35"/>
      <c r="U461" s="35"/>
      <c r="V461" s="35"/>
      <c r="W461" s="35"/>
      <c r="X461" s="35"/>
      <c r="Y461" s="35"/>
      <c r="Z461" s="35"/>
      <c r="AA461" s="35"/>
      <c r="AB461" s="35"/>
      <c r="AC461" s="35"/>
      <c r="AD461" s="35"/>
      <c r="AE461" s="35"/>
      <c r="AF461" s="35"/>
      <c r="AG461" s="35"/>
      <c r="AH461" s="35"/>
      <c r="AI461" s="35"/>
      <c r="AJ461" s="35"/>
      <c r="AK461" s="35"/>
      <c r="AL461" s="35"/>
      <c r="AM461" s="35"/>
      <c r="AN461" s="35"/>
      <c r="AO461" s="35"/>
      <c r="AP461" s="35"/>
    </row>
    <row r="462" spans="15:42" s="199" customFormat="1" x14ac:dyDescent="0.2">
      <c r="O462" s="35"/>
      <c r="P462" s="35"/>
      <c r="Q462" s="35"/>
      <c r="R462" s="35"/>
      <c r="S462" s="35"/>
      <c r="T462" s="35"/>
      <c r="U462" s="35"/>
      <c r="V462" s="35"/>
      <c r="W462" s="35"/>
      <c r="X462" s="35"/>
      <c r="Y462" s="35"/>
      <c r="Z462" s="35"/>
      <c r="AA462" s="35"/>
      <c r="AB462" s="35"/>
      <c r="AC462" s="35"/>
      <c r="AD462" s="35"/>
      <c r="AE462" s="35"/>
      <c r="AF462" s="35"/>
      <c r="AG462" s="35"/>
      <c r="AH462" s="35"/>
      <c r="AI462" s="35"/>
      <c r="AJ462" s="35"/>
      <c r="AK462" s="35"/>
      <c r="AL462" s="35"/>
      <c r="AM462" s="35"/>
      <c r="AN462" s="35"/>
      <c r="AO462" s="35"/>
      <c r="AP462" s="35"/>
    </row>
    <row r="463" spans="15:42" s="199" customFormat="1" x14ac:dyDescent="0.2">
      <c r="O463" s="35"/>
      <c r="P463" s="35"/>
      <c r="Q463" s="35"/>
      <c r="R463" s="35"/>
      <c r="S463" s="35"/>
      <c r="T463" s="35"/>
      <c r="U463" s="35"/>
      <c r="V463" s="35"/>
      <c r="W463" s="35"/>
      <c r="X463" s="35"/>
      <c r="Y463" s="35"/>
      <c r="Z463" s="35"/>
      <c r="AA463" s="35"/>
      <c r="AB463" s="35"/>
      <c r="AC463" s="35"/>
      <c r="AD463" s="35"/>
      <c r="AE463" s="35"/>
      <c r="AF463" s="35"/>
      <c r="AG463" s="35"/>
      <c r="AH463" s="35"/>
      <c r="AI463" s="35"/>
      <c r="AJ463" s="35"/>
      <c r="AK463" s="35"/>
      <c r="AL463" s="35"/>
      <c r="AM463" s="35"/>
      <c r="AN463" s="35"/>
      <c r="AO463" s="35"/>
      <c r="AP463" s="35"/>
    </row>
    <row r="464" spans="15:42" s="199" customFormat="1" x14ac:dyDescent="0.2">
      <c r="O464" s="35"/>
      <c r="P464" s="35"/>
      <c r="Q464" s="35"/>
      <c r="R464" s="35"/>
      <c r="S464" s="35"/>
      <c r="T464" s="35"/>
      <c r="U464" s="35"/>
      <c r="V464" s="35"/>
      <c r="W464" s="35"/>
      <c r="X464" s="35"/>
      <c r="Y464" s="35"/>
      <c r="Z464" s="35"/>
      <c r="AA464" s="35"/>
      <c r="AB464" s="35"/>
      <c r="AC464" s="35"/>
      <c r="AD464" s="35"/>
      <c r="AE464" s="35"/>
      <c r="AF464" s="35"/>
      <c r="AG464" s="35"/>
      <c r="AH464" s="35"/>
      <c r="AI464" s="35"/>
      <c r="AJ464" s="35"/>
      <c r="AK464" s="35"/>
      <c r="AL464" s="35"/>
      <c r="AM464" s="35"/>
      <c r="AN464" s="35"/>
      <c r="AO464" s="35"/>
      <c r="AP464" s="35"/>
    </row>
    <row r="465" spans="15:42" s="199" customFormat="1" x14ac:dyDescent="0.2">
      <c r="O465" s="35"/>
      <c r="P465" s="35"/>
      <c r="Q465" s="35"/>
      <c r="R465" s="35"/>
      <c r="S465" s="35"/>
      <c r="T465" s="35"/>
      <c r="U465" s="35"/>
      <c r="V465" s="35"/>
      <c r="W465" s="35"/>
      <c r="X465" s="35"/>
      <c r="Y465" s="35"/>
      <c r="Z465" s="35"/>
      <c r="AA465" s="35"/>
      <c r="AB465" s="35"/>
      <c r="AC465" s="35"/>
      <c r="AD465" s="35"/>
      <c r="AE465" s="35"/>
      <c r="AF465" s="35"/>
      <c r="AG465" s="35"/>
      <c r="AH465" s="35"/>
      <c r="AI465" s="35"/>
      <c r="AJ465" s="35"/>
      <c r="AK465" s="35"/>
      <c r="AL465" s="35"/>
      <c r="AM465" s="35"/>
      <c r="AN465" s="35"/>
      <c r="AO465" s="35"/>
      <c r="AP465" s="35"/>
    </row>
    <row r="466" spans="15:42" s="199" customFormat="1" x14ac:dyDescent="0.2">
      <c r="O466" s="35"/>
      <c r="P466" s="35"/>
      <c r="Q466" s="35"/>
      <c r="R466" s="35"/>
      <c r="S466" s="35"/>
      <c r="T466" s="35"/>
      <c r="U466" s="35"/>
      <c r="V466" s="35"/>
      <c r="W466" s="35"/>
      <c r="X466" s="35"/>
      <c r="Y466" s="35"/>
      <c r="Z466" s="35"/>
      <c r="AA466" s="35"/>
      <c r="AB466" s="35"/>
      <c r="AC466" s="35"/>
      <c r="AD466" s="35"/>
      <c r="AE466" s="35"/>
      <c r="AF466" s="35"/>
      <c r="AG466" s="35"/>
      <c r="AH466" s="35"/>
      <c r="AI466" s="35"/>
      <c r="AJ466" s="35"/>
      <c r="AK466" s="35"/>
      <c r="AL466" s="35"/>
      <c r="AM466" s="35"/>
      <c r="AN466" s="35"/>
      <c r="AO466" s="35"/>
      <c r="AP466" s="35"/>
    </row>
    <row r="467" spans="15:42" s="199" customFormat="1" x14ac:dyDescent="0.2">
      <c r="O467" s="35"/>
      <c r="P467" s="35"/>
      <c r="Q467" s="35"/>
      <c r="R467" s="35"/>
      <c r="S467" s="35"/>
      <c r="T467" s="35"/>
      <c r="U467" s="35"/>
      <c r="V467" s="35"/>
      <c r="W467" s="35"/>
      <c r="X467" s="35"/>
      <c r="Y467" s="35"/>
      <c r="Z467" s="35"/>
      <c r="AA467" s="35"/>
      <c r="AB467" s="35"/>
      <c r="AC467" s="35"/>
      <c r="AD467" s="35"/>
      <c r="AE467" s="35"/>
      <c r="AF467" s="35"/>
      <c r="AG467" s="35"/>
      <c r="AH467" s="35"/>
      <c r="AI467" s="35"/>
      <c r="AJ467" s="35"/>
      <c r="AK467" s="35"/>
      <c r="AL467" s="35"/>
      <c r="AM467" s="35"/>
      <c r="AN467" s="35"/>
      <c r="AO467" s="35"/>
      <c r="AP467" s="35"/>
    </row>
    <row r="468" spans="15:42" s="199" customFormat="1" x14ac:dyDescent="0.2">
      <c r="O468" s="35"/>
      <c r="P468" s="35"/>
      <c r="Q468" s="35"/>
      <c r="R468" s="35"/>
      <c r="S468" s="35"/>
      <c r="T468" s="35"/>
      <c r="U468" s="35"/>
      <c r="V468" s="35"/>
      <c r="W468" s="35"/>
      <c r="X468" s="35"/>
      <c r="Y468" s="35"/>
      <c r="Z468" s="35"/>
      <c r="AA468" s="35"/>
      <c r="AB468" s="35"/>
      <c r="AC468" s="35"/>
      <c r="AD468" s="35"/>
      <c r="AE468" s="35"/>
      <c r="AF468" s="35"/>
      <c r="AG468" s="35"/>
      <c r="AH468" s="35"/>
      <c r="AI468" s="35"/>
      <c r="AJ468" s="35"/>
      <c r="AK468" s="35"/>
      <c r="AL468" s="35"/>
      <c r="AM468" s="35"/>
      <c r="AN468" s="35"/>
      <c r="AO468" s="35"/>
      <c r="AP468" s="35"/>
    </row>
  </sheetData>
  <sheetProtection password="DFDE" sheet="1" objects="1" scenarios="1" selectLockedCells="1"/>
  <mergeCells count="7">
    <mergeCell ref="A1:N2"/>
    <mergeCell ref="A3:N4"/>
    <mergeCell ref="A5:C5"/>
    <mergeCell ref="G5:I5"/>
    <mergeCell ref="A6:E6"/>
    <mergeCell ref="G6:I6"/>
    <mergeCell ref="K6:L6"/>
  </mergeCells>
  <dataValidations count="3">
    <dataValidation type="list" allowBlank="1" showInputMessage="1" showErrorMessage="1" sqref="M6">
      <formula1>$T$109:$T$120</formula1>
    </dataValidation>
    <dataValidation type="list" allowBlank="1" showInputMessage="1" showErrorMessage="1" sqref="F6">
      <formula1>$R$108:$R$109</formula1>
    </dataValidation>
    <dataValidation type="list" allowBlank="1" showInputMessage="1" showErrorMessage="1" sqref="U65 D5 U128 U178">
      <formula1>$U$108:$U$109</formula1>
    </dataValidation>
  </dataValidations>
  <pageMargins left="0.26" right="0.3" top="0.33" bottom="0.24" header="0.3" footer="0.2"/>
  <pageSetup paperSize="9" scale="86"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FFFF00"/>
  </sheetPr>
  <dimension ref="A1:AG453"/>
  <sheetViews>
    <sheetView topLeftCell="A38" workbookViewId="0">
      <selection activeCell="A48" sqref="A48:XFD268"/>
    </sheetView>
  </sheetViews>
  <sheetFormatPr defaultRowHeight="14.25" x14ac:dyDescent="0.2"/>
  <cols>
    <col min="1" max="1" width="15" style="4" customWidth="1"/>
    <col min="2" max="3" width="12.5703125" style="4" customWidth="1"/>
    <col min="4" max="4" width="11.7109375" style="4" bestFit="1" customWidth="1"/>
    <col min="5" max="5" width="9.140625" style="4" bestFit="1" customWidth="1"/>
    <col min="6" max="6" width="12.85546875" style="4" customWidth="1"/>
    <col min="7" max="8" width="11.85546875" style="4" bestFit="1" customWidth="1"/>
    <col min="9" max="9" width="15.28515625" style="4" customWidth="1"/>
    <col min="10" max="12" width="11.85546875" style="4" bestFit="1" customWidth="1"/>
    <col min="13" max="13" width="11.5703125" style="4" customWidth="1"/>
    <col min="14" max="14" width="11.85546875" style="4" bestFit="1" customWidth="1"/>
    <col min="15" max="15" width="18.42578125" style="97" customWidth="1"/>
    <col min="16" max="18" width="11.85546875" style="97" bestFit="1" customWidth="1"/>
    <col min="19" max="31" width="12.140625" style="97" customWidth="1"/>
    <col min="32" max="32" width="9.140625" style="97" customWidth="1"/>
    <col min="33" max="33" width="9.140625" style="204"/>
    <col min="34" max="16384" width="9.140625" style="4"/>
  </cols>
  <sheetData>
    <row r="1" spans="1:33" ht="15" customHeight="1" x14ac:dyDescent="0.2">
      <c r="A1" s="368" t="s">
        <v>31</v>
      </c>
      <c r="B1" s="369"/>
      <c r="C1" s="369"/>
      <c r="D1" s="369"/>
      <c r="E1" s="369"/>
      <c r="F1" s="369"/>
      <c r="G1" s="369"/>
      <c r="H1" s="369"/>
      <c r="I1" s="369"/>
      <c r="J1" s="369"/>
      <c r="K1" s="369"/>
      <c r="L1" s="369"/>
      <c r="M1" s="369"/>
      <c r="N1" s="370"/>
    </row>
    <row r="2" spans="1:33" ht="14.25" customHeight="1" x14ac:dyDescent="0.2">
      <c r="A2" s="371"/>
      <c r="B2" s="372"/>
      <c r="C2" s="372"/>
      <c r="D2" s="372"/>
      <c r="E2" s="372"/>
      <c r="F2" s="372"/>
      <c r="G2" s="372"/>
      <c r="H2" s="372"/>
      <c r="I2" s="372"/>
      <c r="J2" s="372"/>
      <c r="K2" s="372"/>
      <c r="L2" s="372"/>
      <c r="M2" s="372"/>
      <c r="N2" s="373"/>
    </row>
    <row r="3" spans="1:33" ht="14.25" customHeight="1" x14ac:dyDescent="0.2">
      <c r="A3" s="374" t="s">
        <v>26</v>
      </c>
      <c r="B3" s="375"/>
      <c r="C3" s="375"/>
      <c r="D3" s="375"/>
      <c r="E3" s="375"/>
      <c r="F3" s="375"/>
      <c r="G3" s="375"/>
      <c r="H3" s="375"/>
      <c r="I3" s="375"/>
      <c r="J3" s="375"/>
      <c r="K3" s="375"/>
      <c r="L3" s="375"/>
      <c r="M3" s="375"/>
      <c r="N3" s="376"/>
    </row>
    <row r="4" spans="1:33" ht="15" customHeight="1" thickBot="1" x14ac:dyDescent="0.25">
      <c r="A4" s="377"/>
      <c r="B4" s="378"/>
      <c r="C4" s="378"/>
      <c r="D4" s="378"/>
      <c r="E4" s="378"/>
      <c r="F4" s="378"/>
      <c r="G4" s="378"/>
      <c r="H4" s="378"/>
      <c r="I4" s="378"/>
      <c r="J4" s="378"/>
      <c r="K4" s="378"/>
      <c r="L4" s="378"/>
      <c r="M4" s="378"/>
      <c r="N4" s="379"/>
    </row>
    <row r="5" spans="1:33" ht="36" customHeight="1" thickBot="1" x14ac:dyDescent="0.25">
      <c r="A5" s="380" t="s">
        <v>27</v>
      </c>
      <c r="B5" s="381"/>
      <c r="C5" s="382"/>
      <c r="D5" s="83">
        <f>'COPY TABLE'!H7</f>
        <v>10</v>
      </c>
      <c r="E5" s="56" t="s">
        <v>14</v>
      </c>
      <c r="F5" s="28">
        <v>2016</v>
      </c>
      <c r="G5" s="383" t="s">
        <v>21</v>
      </c>
      <c r="H5" s="383"/>
      <c r="I5" s="383"/>
      <c r="J5" s="88">
        <f>'COPY TABLE'!H8</f>
        <v>8.6999999999999993</v>
      </c>
      <c r="K5" s="29"/>
      <c r="L5" s="30"/>
      <c r="M5" s="31" t="s">
        <v>23</v>
      </c>
      <c r="N5" s="32"/>
    </row>
    <row r="6" spans="1:33" ht="36" customHeight="1" thickBot="1" x14ac:dyDescent="0.25">
      <c r="A6" s="384" t="s">
        <v>28</v>
      </c>
      <c r="B6" s="385"/>
      <c r="C6" s="385"/>
      <c r="D6" s="385"/>
      <c r="E6" s="385"/>
      <c r="F6" s="85" t="str">
        <f>'COPY TABLE'!H9</f>
        <v>NO</v>
      </c>
      <c r="G6" s="386" t="s">
        <v>22</v>
      </c>
      <c r="H6" s="386"/>
      <c r="I6" s="387"/>
      <c r="J6" s="85">
        <f>'COPY TABLE'!H10</f>
        <v>8.6999999999999993</v>
      </c>
      <c r="K6" s="388" t="s">
        <v>17</v>
      </c>
      <c r="L6" s="389"/>
      <c r="M6" s="87" t="str">
        <f>'COPY TABLE'!H11</f>
        <v>APR</v>
      </c>
      <c r="N6" s="33">
        <f>F5</f>
        <v>2016</v>
      </c>
    </row>
    <row r="7" spans="1:33" s="5" customFormat="1" ht="20.100000000000001" customHeight="1" x14ac:dyDescent="0.25">
      <c r="A7" s="20"/>
      <c r="B7" s="21"/>
      <c r="C7" s="22" t="s">
        <v>29</v>
      </c>
      <c r="D7" s="21"/>
      <c r="E7" s="21"/>
      <c r="F7" s="21"/>
      <c r="G7" s="21"/>
      <c r="H7" s="21"/>
      <c r="I7" s="21"/>
      <c r="J7" s="21"/>
      <c r="K7" s="6"/>
      <c r="L7" s="6"/>
      <c r="M7" s="6"/>
      <c r="N7" s="6"/>
      <c r="O7" s="255"/>
      <c r="P7" s="255"/>
      <c r="Q7" s="255"/>
      <c r="R7" s="255"/>
      <c r="S7" s="255"/>
      <c r="T7" s="255"/>
      <c r="U7" s="255"/>
      <c r="V7" s="255"/>
      <c r="W7" s="255"/>
      <c r="X7" s="255"/>
      <c r="Y7" s="255"/>
      <c r="Z7" s="255"/>
      <c r="AA7" s="255"/>
      <c r="AB7" s="255"/>
      <c r="AC7" s="255"/>
      <c r="AD7" s="255"/>
      <c r="AE7" s="255"/>
      <c r="AF7" s="255"/>
      <c r="AG7" s="254"/>
    </row>
    <row r="8" spans="1:33" s="5" customFormat="1" ht="20.100000000000001" customHeight="1" x14ac:dyDescent="0.25">
      <c r="A8" s="20"/>
      <c r="B8" s="23" t="s">
        <v>20</v>
      </c>
      <c r="C8" s="24"/>
      <c r="D8" s="24"/>
      <c r="E8" s="24"/>
      <c r="F8" s="24"/>
      <c r="G8" s="24"/>
      <c r="H8" s="20"/>
      <c r="I8" s="20"/>
      <c r="J8" s="20"/>
      <c r="O8" s="255"/>
      <c r="P8" s="255"/>
      <c r="Q8" s="255"/>
      <c r="R8" s="255"/>
      <c r="S8" s="255"/>
      <c r="T8" s="255"/>
      <c r="U8" s="255"/>
      <c r="V8" s="255"/>
      <c r="W8" s="255"/>
      <c r="X8" s="255"/>
      <c r="Y8" s="255"/>
      <c r="Z8" s="255"/>
      <c r="AA8" s="255"/>
      <c r="AB8" s="255"/>
      <c r="AC8" s="255"/>
      <c r="AD8" s="255"/>
      <c r="AE8" s="255"/>
      <c r="AF8" s="255"/>
      <c r="AG8" s="254"/>
    </row>
    <row r="9" spans="1:33" s="5" customFormat="1" ht="20.100000000000001" customHeight="1" x14ac:dyDescent="0.25">
      <c r="A9" s="8">
        <f>D5</f>
        <v>10</v>
      </c>
      <c r="B9" s="23" t="s">
        <v>24</v>
      </c>
      <c r="C9" s="25" t="s">
        <v>30</v>
      </c>
      <c r="D9" s="24"/>
      <c r="E9" s="24"/>
      <c r="F9" s="24"/>
      <c r="G9" s="20"/>
      <c r="H9" s="20"/>
      <c r="I9" s="20"/>
      <c r="J9" s="25"/>
      <c r="K9" s="7"/>
      <c r="L9" s="7"/>
      <c r="M9" s="7"/>
      <c r="N9" s="7"/>
      <c r="O9" s="255"/>
      <c r="P9" s="255"/>
      <c r="Q9" s="255"/>
      <c r="R9" s="255"/>
      <c r="S9" s="255"/>
      <c r="T9" s="255"/>
      <c r="U9" s="255"/>
      <c r="V9" s="255"/>
      <c r="W9" s="255"/>
      <c r="X9" s="255"/>
      <c r="Y9" s="255"/>
      <c r="Z9" s="255"/>
      <c r="AA9" s="255"/>
      <c r="AB9" s="255"/>
      <c r="AC9" s="255"/>
      <c r="AD9" s="255"/>
      <c r="AE9" s="255"/>
      <c r="AF9" s="255"/>
      <c r="AG9" s="254"/>
    </row>
    <row r="10" spans="1:33" s="5" customFormat="1" ht="20.100000000000001" customHeight="1" x14ac:dyDescent="0.25">
      <c r="A10" s="26"/>
      <c r="B10" s="20"/>
      <c r="C10" s="25" t="s">
        <v>18</v>
      </c>
      <c r="D10" s="27"/>
      <c r="E10" s="10">
        <f>F5</f>
        <v>2016</v>
      </c>
      <c r="F10" s="25" t="s">
        <v>19</v>
      </c>
      <c r="G10" s="27"/>
      <c r="H10" s="27"/>
      <c r="I10" s="27"/>
      <c r="J10" s="27"/>
      <c r="K10" s="9"/>
      <c r="L10" s="9"/>
      <c r="M10" s="9"/>
      <c r="N10" s="9"/>
      <c r="O10" s="255"/>
      <c r="P10" s="255"/>
      <c r="Q10" s="255"/>
      <c r="R10" s="255"/>
      <c r="S10" s="255"/>
      <c r="T10" s="255"/>
      <c r="U10" s="255"/>
      <c r="V10" s="255"/>
      <c r="W10" s="255"/>
      <c r="X10" s="255"/>
      <c r="Y10" s="255"/>
      <c r="Z10" s="255"/>
      <c r="AA10" s="255"/>
      <c r="AB10" s="255"/>
      <c r="AC10" s="255"/>
      <c r="AD10" s="255"/>
      <c r="AE10" s="255"/>
      <c r="AF10" s="255"/>
      <c r="AG10" s="254"/>
    </row>
    <row r="11" spans="1:33" ht="32.25" customHeight="1" x14ac:dyDescent="0.25">
      <c r="A11" s="17" t="s">
        <v>25</v>
      </c>
      <c r="B11" s="18" t="s">
        <v>1</v>
      </c>
      <c r="C11" s="19" t="s">
        <v>2</v>
      </c>
      <c r="D11" s="19" t="s">
        <v>3</v>
      </c>
      <c r="E11" s="19" t="s">
        <v>4</v>
      </c>
      <c r="F11" s="19" t="s">
        <v>5</v>
      </c>
      <c r="G11" s="19" t="s">
        <v>6</v>
      </c>
      <c r="H11" s="19" t="s">
        <v>7</v>
      </c>
      <c r="I11" s="19" t="s">
        <v>8</v>
      </c>
      <c r="J11" s="19" t="s">
        <v>9</v>
      </c>
      <c r="K11" s="19" t="s">
        <v>10</v>
      </c>
      <c r="L11" s="19" t="s">
        <v>11</v>
      </c>
      <c r="M11" s="19" t="s">
        <v>12</v>
      </c>
      <c r="N11" s="19" t="s">
        <v>13</v>
      </c>
      <c r="O11" s="256"/>
    </row>
    <row r="12" spans="1:33" ht="15" hidden="1" x14ac:dyDescent="0.2">
      <c r="A12" s="11"/>
      <c r="B12" s="11"/>
      <c r="C12" s="11">
        <v>1</v>
      </c>
      <c r="D12" s="11">
        <v>2</v>
      </c>
      <c r="E12" s="11">
        <v>3</v>
      </c>
      <c r="F12" s="11">
        <v>4</v>
      </c>
      <c r="G12" s="11">
        <v>5</v>
      </c>
      <c r="H12" s="11">
        <v>6</v>
      </c>
      <c r="I12" s="11">
        <v>7</v>
      </c>
      <c r="J12" s="11">
        <v>8</v>
      </c>
      <c r="K12" s="11">
        <v>9</v>
      </c>
      <c r="L12" s="11">
        <v>10</v>
      </c>
      <c r="M12" s="11">
        <v>11</v>
      </c>
      <c r="N12" s="11">
        <v>12</v>
      </c>
      <c r="O12" s="256"/>
    </row>
    <row r="13" spans="1:33" ht="15.75" x14ac:dyDescent="0.25">
      <c r="A13" s="14">
        <v>29992</v>
      </c>
      <c r="B13" s="15">
        <f t="shared" ref="B13:B47" si="0">ROUND(VLOOKUP(A13,$A$66:$C$104,$A$64,0),0)</f>
        <v>21339</v>
      </c>
      <c r="C13" s="16">
        <f t="shared" ref="C13:C47" si="1">ROUND(G66,0)</f>
        <v>21501</v>
      </c>
      <c r="D13" s="16">
        <f t="shared" ref="D13:D47" si="2">ROUND(H66,0)</f>
        <v>21662</v>
      </c>
      <c r="E13" s="16">
        <f t="shared" ref="E13:E47" si="3">ROUND(I66,0)</f>
        <v>21824</v>
      </c>
      <c r="F13" s="16">
        <f t="shared" ref="F13:F47" si="4">ROUND(J66,0)</f>
        <v>21990</v>
      </c>
      <c r="G13" s="16">
        <f t="shared" ref="G13:G47" si="5">ROUND(K66,0)</f>
        <v>22155</v>
      </c>
      <c r="H13" s="16">
        <f t="shared" ref="H13:H47" si="6">ROUND(L66,0)</f>
        <v>22320</v>
      </c>
      <c r="I13" s="16">
        <f t="shared" ref="I13:I47" si="7">ROUND(M66,0)</f>
        <v>22489</v>
      </c>
      <c r="J13" s="16">
        <f t="shared" ref="J13:J47" si="8">ROUND(N66,0)</f>
        <v>22658</v>
      </c>
      <c r="K13" s="16">
        <f t="shared" ref="K13:K47" si="9">ROUND(O66,0)</f>
        <v>22827</v>
      </c>
      <c r="L13" s="16">
        <f t="shared" ref="L13:L47" si="10">ROUND(P66,0)</f>
        <v>22999</v>
      </c>
      <c r="M13" s="16">
        <f t="shared" ref="M13:M47" si="11">ROUND(Q66,0)</f>
        <v>23172</v>
      </c>
      <c r="N13" s="16">
        <f t="shared" ref="N13:N47" si="12">ROUND(R66,0)</f>
        <v>23344</v>
      </c>
      <c r="O13" s="96"/>
      <c r="Q13" s="257"/>
    </row>
    <row r="14" spans="1:33" ht="15.75" x14ac:dyDescent="0.25">
      <c r="A14" s="14">
        <v>30326</v>
      </c>
      <c r="B14" s="15">
        <f t="shared" si="0"/>
        <v>19047</v>
      </c>
      <c r="C14" s="16">
        <f t="shared" si="1"/>
        <v>19192</v>
      </c>
      <c r="D14" s="16">
        <f t="shared" si="2"/>
        <v>19337</v>
      </c>
      <c r="E14" s="16">
        <f t="shared" si="3"/>
        <v>19482</v>
      </c>
      <c r="F14" s="16">
        <f t="shared" si="4"/>
        <v>19631</v>
      </c>
      <c r="G14" s="16">
        <f t="shared" si="5"/>
        <v>19779</v>
      </c>
      <c r="H14" s="16">
        <f t="shared" si="6"/>
        <v>19927</v>
      </c>
      <c r="I14" s="16">
        <f t="shared" si="7"/>
        <v>20079</v>
      </c>
      <c r="J14" s="16">
        <f t="shared" si="8"/>
        <v>20230</v>
      </c>
      <c r="K14" s="16">
        <f t="shared" si="9"/>
        <v>20382</v>
      </c>
      <c r="L14" s="16">
        <f t="shared" si="10"/>
        <v>20537</v>
      </c>
      <c r="M14" s="16">
        <f t="shared" si="11"/>
        <v>20691</v>
      </c>
      <c r="N14" s="16">
        <f t="shared" si="12"/>
        <v>20846</v>
      </c>
      <c r="O14" s="96"/>
    </row>
    <row r="15" spans="1:33" ht="15.75" x14ac:dyDescent="0.25">
      <c r="A15" s="14">
        <v>30691</v>
      </c>
      <c r="B15" s="15">
        <f t="shared" si="0"/>
        <v>17003</v>
      </c>
      <c r="C15" s="16">
        <f t="shared" si="1"/>
        <v>17133</v>
      </c>
      <c r="D15" s="16">
        <f t="shared" si="2"/>
        <v>17264</v>
      </c>
      <c r="E15" s="16">
        <f t="shared" si="3"/>
        <v>17394</v>
      </c>
      <c r="F15" s="16">
        <f t="shared" si="4"/>
        <v>17527</v>
      </c>
      <c r="G15" s="16">
        <f t="shared" si="5"/>
        <v>17660</v>
      </c>
      <c r="H15" s="16">
        <f t="shared" si="6"/>
        <v>17793</v>
      </c>
      <c r="I15" s="16">
        <f t="shared" si="7"/>
        <v>17929</v>
      </c>
      <c r="J15" s="16">
        <f t="shared" si="8"/>
        <v>18065</v>
      </c>
      <c r="K15" s="16">
        <f t="shared" si="9"/>
        <v>18202</v>
      </c>
      <c r="L15" s="16">
        <f t="shared" si="10"/>
        <v>18341</v>
      </c>
      <c r="M15" s="16">
        <f t="shared" si="11"/>
        <v>18480</v>
      </c>
      <c r="N15" s="16">
        <f t="shared" si="12"/>
        <v>18619</v>
      </c>
      <c r="O15" s="96"/>
    </row>
    <row r="16" spans="1:33" ht="15.75" x14ac:dyDescent="0.25">
      <c r="A16" s="14">
        <v>31057</v>
      </c>
      <c r="B16" s="15">
        <f t="shared" si="0"/>
        <v>15150</v>
      </c>
      <c r="C16" s="16">
        <f t="shared" si="1"/>
        <v>15267</v>
      </c>
      <c r="D16" s="16">
        <f t="shared" si="2"/>
        <v>15384</v>
      </c>
      <c r="E16" s="16">
        <f t="shared" si="3"/>
        <v>15501</v>
      </c>
      <c r="F16" s="16">
        <f t="shared" si="4"/>
        <v>15620</v>
      </c>
      <c r="G16" s="16">
        <f t="shared" si="5"/>
        <v>15739</v>
      </c>
      <c r="H16" s="16">
        <f t="shared" si="6"/>
        <v>15859</v>
      </c>
      <c r="I16" s="16">
        <f t="shared" si="7"/>
        <v>15981</v>
      </c>
      <c r="J16" s="16">
        <f t="shared" si="8"/>
        <v>16103</v>
      </c>
      <c r="K16" s="16">
        <f t="shared" si="9"/>
        <v>16225</v>
      </c>
      <c r="L16" s="16">
        <f t="shared" si="10"/>
        <v>16350</v>
      </c>
      <c r="M16" s="16">
        <f t="shared" si="11"/>
        <v>16474</v>
      </c>
      <c r="N16" s="16">
        <f t="shared" si="12"/>
        <v>16599</v>
      </c>
      <c r="O16" s="96"/>
    </row>
    <row r="17" spans="1:15" ht="15.75" x14ac:dyDescent="0.25">
      <c r="A17" s="14">
        <v>31422</v>
      </c>
      <c r="B17" s="15">
        <f t="shared" si="0"/>
        <v>13495</v>
      </c>
      <c r="C17" s="16">
        <f t="shared" si="1"/>
        <v>13600</v>
      </c>
      <c r="D17" s="16">
        <f t="shared" si="2"/>
        <v>13705</v>
      </c>
      <c r="E17" s="16">
        <f t="shared" si="3"/>
        <v>13810</v>
      </c>
      <c r="F17" s="16">
        <f t="shared" si="4"/>
        <v>13917</v>
      </c>
      <c r="G17" s="16">
        <f t="shared" si="5"/>
        <v>14024</v>
      </c>
      <c r="H17" s="16">
        <f t="shared" si="6"/>
        <v>14131</v>
      </c>
      <c r="I17" s="16">
        <f t="shared" si="7"/>
        <v>14241</v>
      </c>
      <c r="J17" s="16">
        <f t="shared" si="8"/>
        <v>14350</v>
      </c>
      <c r="K17" s="16">
        <f t="shared" si="9"/>
        <v>14460</v>
      </c>
      <c r="L17" s="16">
        <f t="shared" si="10"/>
        <v>14572</v>
      </c>
      <c r="M17" s="16">
        <f t="shared" si="11"/>
        <v>14683</v>
      </c>
      <c r="N17" s="16">
        <f t="shared" si="12"/>
        <v>14795</v>
      </c>
      <c r="O17" s="96"/>
    </row>
    <row r="18" spans="1:15" ht="15.75" x14ac:dyDescent="0.25">
      <c r="A18" s="14">
        <v>31787</v>
      </c>
      <c r="B18" s="15">
        <f t="shared" si="0"/>
        <v>12010</v>
      </c>
      <c r="C18" s="16">
        <f t="shared" si="1"/>
        <v>12104</v>
      </c>
      <c r="D18" s="16">
        <f t="shared" si="2"/>
        <v>12198</v>
      </c>
      <c r="E18" s="16">
        <f t="shared" si="3"/>
        <v>12292</v>
      </c>
      <c r="F18" s="16">
        <f t="shared" si="4"/>
        <v>12388</v>
      </c>
      <c r="G18" s="16">
        <f t="shared" si="5"/>
        <v>12485</v>
      </c>
      <c r="H18" s="16">
        <f t="shared" si="6"/>
        <v>12581</v>
      </c>
      <c r="I18" s="16">
        <f t="shared" si="7"/>
        <v>12679</v>
      </c>
      <c r="J18" s="16">
        <f t="shared" si="8"/>
        <v>12777</v>
      </c>
      <c r="K18" s="16">
        <f t="shared" si="9"/>
        <v>12876</v>
      </c>
      <c r="L18" s="16">
        <f t="shared" si="10"/>
        <v>12976</v>
      </c>
      <c r="M18" s="16">
        <f t="shared" si="11"/>
        <v>13076</v>
      </c>
      <c r="N18" s="16">
        <f t="shared" si="12"/>
        <v>13177</v>
      </c>
      <c r="O18" s="258"/>
    </row>
    <row r="19" spans="1:15" ht="15.75" x14ac:dyDescent="0.25">
      <c r="A19" s="14">
        <v>32152</v>
      </c>
      <c r="B19" s="15">
        <f t="shared" si="0"/>
        <v>10695</v>
      </c>
      <c r="C19" s="16">
        <f t="shared" si="1"/>
        <v>10780</v>
      </c>
      <c r="D19" s="16">
        <f t="shared" si="2"/>
        <v>10864</v>
      </c>
      <c r="E19" s="16">
        <f t="shared" si="3"/>
        <v>10949</v>
      </c>
      <c r="F19" s="16">
        <f t="shared" si="4"/>
        <v>11035</v>
      </c>
      <c r="G19" s="16">
        <f t="shared" si="5"/>
        <v>11122</v>
      </c>
      <c r="H19" s="16">
        <f t="shared" si="6"/>
        <v>11208</v>
      </c>
      <c r="I19" s="16">
        <f t="shared" si="7"/>
        <v>11296</v>
      </c>
      <c r="J19" s="16">
        <f t="shared" si="8"/>
        <v>11385</v>
      </c>
      <c r="K19" s="16">
        <f t="shared" si="9"/>
        <v>11473</v>
      </c>
      <c r="L19" s="16">
        <f t="shared" si="10"/>
        <v>11563</v>
      </c>
      <c r="M19" s="16">
        <f t="shared" si="11"/>
        <v>11653</v>
      </c>
      <c r="N19" s="16">
        <f t="shared" si="12"/>
        <v>11744</v>
      </c>
      <c r="O19" s="96"/>
    </row>
    <row r="20" spans="1:15" ht="15.75" x14ac:dyDescent="0.25">
      <c r="A20" s="14">
        <v>32518</v>
      </c>
      <c r="B20" s="15">
        <f t="shared" si="0"/>
        <v>9496</v>
      </c>
      <c r="C20" s="16">
        <f t="shared" si="1"/>
        <v>9572</v>
      </c>
      <c r="D20" s="16">
        <f t="shared" si="2"/>
        <v>9648</v>
      </c>
      <c r="E20" s="16">
        <f t="shared" si="3"/>
        <v>9724</v>
      </c>
      <c r="F20" s="16">
        <f t="shared" si="4"/>
        <v>9801</v>
      </c>
      <c r="G20" s="16">
        <f t="shared" si="5"/>
        <v>9879</v>
      </c>
      <c r="H20" s="16">
        <f t="shared" si="6"/>
        <v>9956</v>
      </c>
      <c r="I20" s="16">
        <f t="shared" si="7"/>
        <v>10036</v>
      </c>
      <c r="J20" s="16">
        <f t="shared" si="8"/>
        <v>10115</v>
      </c>
      <c r="K20" s="16">
        <f t="shared" si="9"/>
        <v>10194</v>
      </c>
      <c r="L20" s="16">
        <f t="shared" si="10"/>
        <v>10275</v>
      </c>
      <c r="M20" s="16">
        <f t="shared" si="11"/>
        <v>10356</v>
      </c>
      <c r="N20" s="16">
        <f t="shared" si="12"/>
        <v>10437</v>
      </c>
      <c r="O20" s="96"/>
    </row>
    <row r="21" spans="1:15" ht="15.75" x14ac:dyDescent="0.25">
      <c r="A21" s="14">
        <v>32874</v>
      </c>
      <c r="B21" s="15">
        <f t="shared" si="0"/>
        <v>9215</v>
      </c>
      <c r="C21" s="16">
        <f t="shared" si="1"/>
        <v>9289</v>
      </c>
      <c r="D21" s="16">
        <f t="shared" si="2"/>
        <v>9363</v>
      </c>
      <c r="E21" s="16">
        <f t="shared" si="3"/>
        <v>9437</v>
      </c>
      <c r="F21" s="16">
        <f t="shared" si="4"/>
        <v>9512</v>
      </c>
      <c r="G21" s="16">
        <f t="shared" si="5"/>
        <v>9587</v>
      </c>
      <c r="H21" s="16">
        <f t="shared" si="6"/>
        <v>9663</v>
      </c>
      <c r="I21" s="16">
        <f t="shared" si="7"/>
        <v>9740</v>
      </c>
      <c r="J21" s="16">
        <f t="shared" si="8"/>
        <v>9817</v>
      </c>
      <c r="K21" s="16">
        <f t="shared" si="9"/>
        <v>9894</v>
      </c>
      <c r="L21" s="16">
        <f t="shared" si="10"/>
        <v>9973</v>
      </c>
      <c r="M21" s="16">
        <f t="shared" si="11"/>
        <v>10052</v>
      </c>
      <c r="N21" s="16">
        <f t="shared" si="12"/>
        <v>10131</v>
      </c>
      <c r="O21" s="96"/>
    </row>
    <row r="22" spans="1:15" ht="15.75" x14ac:dyDescent="0.25">
      <c r="A22" s="14">
        <v>33239</v>
      </c>
      <c r="B22" s="15">
        <f t="shared" si="0"/>
        <v>8186</v>
      </c>
      <c r="C22" s="16">
        <f t="shared" si="1"/>
        <v>8252</v>
      </c>
      <c r="D22" s="16">
        <f t="shared" si="2"/>
        <v>8319</v>
      </c>
      <c r="E22" s="16">
        <f t="shared" si="3"/>
        <v>8385</v>
      </c>
      <c r="F22" s="16">
        <f t="shared" si="4"/>
        <v>8453</v>
      </c>
      <c r="G22" s="16">
        <f t="shared" si="5"/>
        <v>8521</v>
      </c>
      <c r="H22" s="16">
        <f t="shared" si="6"/>
        <v>8589</v>
      </c>
      <c r="I22" s="16">
        <f t="shared" si="7"/>
        <v>8658</v>
      </c>
      <c r="J22" s="16">
        <f t="shared" si="8"/>
        <v>8727</v>
      </c>
      <c r="K22" s="16">
        <f t="shared" si="9"/>
        <v>8797</v>
      </c>
      <c r="L22" s="16">
        <f t="shared" si="10"/>
        <v>8867</v>
      </c>
      <c r="M22" s="16">
        <f t="shared" si="11"/>
        <v>8938</v>
      </c>
      <c r="N22" s="16">
        <f t="shared" si="12"/>
        <v>9009</v>
      </c>
      <c r="O22" s="96"/>
    </row>
    <row r="23" spans="1:15" ht="15.75" x14ac:dyDescent="0.25">
      <c r="A23" s="14">
        <v>33604</v>
      </c>
      <c r="B23" s="15">
        <f t="shared" si="0"/>
        <v>7266</v>
      </c>
      <c r="C23" s="16">
        <f t="shared" si="1"/>
        <v>7326</v>
      </c>
      <c r="D23" s="16">
        <f t="shared" si="2"/>
        <v>7385</v>
      </c>
      <c r="E23" s="16">
        <f t="shared" si="3"/>
        <v>7445</v>
      </c>
      <c r="F23" s="16">
        <f t="shared" si="4"/>
        <v>7506</v>
      </c>
      <c r="G23" s="16">
        <f t="shared" si="5"/>
        <v>7567</v>
      </c>
      <c r="H23" s="16">
        <f t="shared" si="6"/>
        <v>7628</v>
      </c>
      <c r="I23" s="16">
        <f t="shared" si="7"/>
        <v>7691</v>
      </c>
      <c r="J23" s="16">
        <f t="shared" si="8"/>
        <v>7753</v>
      </c>
      <c r="K23" s="16">
        <f t="shared" si="9"/>
        <v>7815</v>
      </c>
      <c r="L23" s="16">
        <f t="shared" si="10"/>
        <v>7879</v>
      </c>
      <c r="M23" s="16">
        <f t="shared" si="11"/>
        <v>7943</v>
      </c>
      <c r="N23" s="16">
        <f t="shared" si="12"/>
        <v>8006</v>
      </c>
      <c r="O23" s="96"/>
    </row>
    <row r="24" spans="1:15" ht="15.75" x14ac:dyDescent="0.25">
      <c r="A24" s="14">
        <v>33970</v>
      </c>
      <c r="B24" s="15">
        <f t="shared" si="0"/>
        <v>6458</v>
      </c>
      <c r="C24" s="16">
        <f t="shared" si="1"/>
        <v>6512</v>
      </c>
      <c r="D24" s="16">
        <f t="shared" si="2"/>
        <v>6566</v>
      </c>
      <c r="E24" s="16">
        <f t="shared" si="3"/>
        <v>6620</v>
      </c>
      <c r="F24" s="16">
        <f t="shared" si="4"/>
        <v>6675</v>
      </c>
      <c r="G24" s="16">
        <f t="shared" si="5"/>
        <v>6730</v>
      </c>
      <c r="H24" s="16">
        <f t="shared" si="6"/>
        <v>6785</v>
      </c>
      <c r="I24" s="16">
        <f t="shared" si="7"/>
        <v>6841</v>
      </c>
      <c r="J24" s="16">
        <f t="shared" si="8"/>
        <v>6897</v>
      </c>
      <c r="K24" s="16">
        <f t="shared" si="9"/>
        <v>6953</v>
      </c>
      <c r="L24" s="16">
        <f t="shared" si="10"/>
        <v>7011</v>
      </c>
      <c r="M24" s="16">
        <f t="shared" si="11"/>
        <v>7068</v>
      </c>
      <c r="N24" s="16">
        <f t="shared" si="12"/>
        <v>7126</v>
      </c>
      <c r="O24" s="96"/>
    </row>
    <row r="25" spans="1:15" ht="15.75" x14ac:dyDescent="0.25">
      <c r="A25" s="14">
        <v>34335</v>
      </c>
      <c r="B25" s="15">
        <f t="shared" si="0"/>
        <v>5730</v>
      </c>
      <c r="C25" s="16">
        <f t="shared" si="1"/>
        <v>5779</v>
      </c>
      <c r="D25" s="16">
        <f t="shared" si="2"/>
        <v>5827</v>
      </c>
      <c r="E25" s="16">
        <f t="shared" si="3"/>
        <v>5876</v>
      </c>
      <c r="F25" s="16">
        <f t="shared" si="4"/>
        <v>5925</v>
      </c>
      <c r="G25" s="16">
        <f t="shared" si="5"/>
        <v>5975</v>
      </c>
      <c r="H25" s="16">
        <f t="shared" si="6"/>
        <v>6025</v>
      </c>
      <c r="I25" s="16">
        <f t="shared" si="7"/>
        <v>6075</v>
      </c>
      <c r="J25" s="16">
        <f t="shared" si="8"/>
        <v>6126</v>
      </c>
      <c r="K25" s="16">
        <f t="shared" si="9"/>
        <v>6177</v>
      </c>
      <c r="L25" s="16">
        <f t="shared" si="10"/>
        <v>6229</v>
      </c>
      <c r="M25" s="16">
        <f t="shared" si="11"/>
        <v>6281</v>
      </c>
      <c r="N25" s="16">
        <f t="shared" si="12"/>
        <v>6332</v>
      </c>
      <c r="O25" s="96"/>
    </row>
    <row r="26" spans="1:15" ht="15.75" x14ac:dyDescent="0.25">
      <c r="A26" s="14">
        <v>34700</v>
      </c>
      <c r="B26" s="15">
        <f t="shared" si="0"/>
        <v>5092</v>
      </c>
      <c r="C26" s="16">
        <f t="shared" si="1"/>
        <v>5136</v>
      </c>
      <c r="D26" s="16">
        <f t="shared" si="2"/>
        <v>5180</v>
      </c>
      <c r="E26" s="16">
        <f t="shared" si="3"/>
        <v>5224</v>
      </c>
      <c r="F26" s="16">
        <f t="shared" si="4"/>
        <v>5269</v>
      </c>
      <c r="G26" s="16">
        <f t="shared" si="5"/>
        <v>5314</v>
      </c>
      <c r="H26" s="16">
        <f t="shared" si="6"/>
        <v>5359</v>
      </c>
      <c r="I26" s="16">
        <f t="shared" si="7"/>
        <v>5405</v>
      </c>
      <c r="J26" s="16">
        <f t="shared" si="8"/>
        <v>5450</v>
      </c>
      <c r="K26" s="16">
        <f t="shared" si="9"/>
        <v>5496</v>
      </c>
      <c r="L26" s="16">
        <f t="shared" si="10"/>
        <v>5543</v>
      </c>
      <c r="M26" s="16">
        <f t="shared" si="11"/>
        <v>5590</v>
      </c>
      <c r="N26" s="16">
        <f t="shared" si="12"/>
        <v>5637</v>
      </c>
      <c r="O26" s="96"/>
    </row>
    <row r="27" spans="1:15" ht="15.75" x14ac:dyDescent="0.25">
      <c r="A27" s="14">
        <v>35065</v>
      </c>
      <c r="B27" s="15">
        <f t="shared" si="0"/>
        <v>4522</v>
      </c>
      <c r="C27" s="16">
        <f t="shared" si="1"/>
        <v>4562</v>
      </c>
      <c r="D27" s="16">
        <f t="shared" si="2"/>
        <v>4602</v>
      </c>
      <c r="E27" s="16">
        <f t="shared" si="3"/>
        <v>4642</v>
      </c>
      <c r="F27" s="16">
        <f t="shared" si="4"/>
        <v>4682</v>
      </c>
      <c r="G27" s="16">
        <f t="shared" si="5"/>
        <v>4723</v>
      </c>
      <c r="H27" s="16">
        <f t="shared" si="6"/>
        <v>4764</v>
      </c>
      <c r="I27" s="16">
        <f t="shared" si="7"/>
        <v>4805</v>
      </c>
      <c r="J27" s="16">
        <f t="shared" si="8"/>
        <v>4847</v>
      </c>
      <c r="K27" s="16">
        <f t="shared" si="9"/>
        <v>4888</v>
      </c>
      <c r="L27" s="16">
        <f t="shared" si="10"/>
        <v>4931</v>
      </c>
      <c r="M27" s="16">
        <f t="shared" si="11"/>
        <v>4973</v>
      </c>
      <c r="N27" s="16">
        <f t="shared" si="12"/>
        <v>5016</v>
      </c>
      <c r="O27" s="96"/>
    </row>
    <row r="28" spans="1:15" ht="15.75" x14ac:dyDescent="0.25">
      <c r="A28" s="14">
        <v>35431</v>
      </c>
      <c r="B28" s="15">
        <f t="shared" si="0"/>
        <v>4010</v>
      </c>
      <c r="C28" s="16">
        <f t="shared" si="1"/>
        <v>4046</v>
      </c>
      <c r="D28" s="16">
        <f t="shared" si="2"/>
        <v>4082</v>
      </c>
      <c r="E28" s="16">
        <f t="shared" si="3"/>
        <v>4118</v>
      </c>
      <c r="F28" s="16">
        <f t="shared" si="4"/>
        <v>4155</v>
      </c>
      <c r="G28" s="16">
        <f t="shared" si="5"/>
        <v>4192</v>
      </c>
      <c r="H28" s="16">
        <f t="shared" si="6"/>
        <v>4229</v>
      </c>
      <c r="I28" s="16">
        <f t="shared" si="7"/>
        <v>4267</v>
      </c>
      <c r="J28" s="16">
        <f t="shared" si="8"/>
        <v>4304</v>
      </c>
      <c r="K28" s="16">
        <f t="shared" si="9"/>
        <v>4342</v>
      </c>
      <c r="L28" s="16">
        <f t="shared" si="10"/>
        <v>4381</v>
      </c>
      <c r="M28" s="16">
        <f t="shared" si="11"/>
        <v>4419</v>
      </c>
      <c r="N28" s="16">
        <f t="shared" si="12"/>
        <v>4458</v>
      </c>
      <c r="O28" s="96"/>
    </row>
    <row r="29" spans="1:15" ht="15.75" x14ac:dyDescent="0.25">
      <c r="A29" s="14">
        <v>35796</v>
      </c>
      <c r="B29" s="15">
        <f t="shared" si="0"/>
        <v>3561</v>
      </c>
      <c r="C29" s="16">
        <f t="shared" si="1"/>
        <v>3594</v>
      </c>
      <c r="D29" s="16">
        <f t="shared" si="2"/>
        <v>3627</v>
      </c>
      <c r="E29" s="16">
        <f t="shared" si="3"/>
        <v>3660</v>
      </c>
      <c r="F29" s="16">
        <f t="shared" si="4"/>
        <v>3693</v>
      </c>
      <c r="G29" s="16">
        <f t="shared" si="5"/>
        <v>3727</v>
      </c>
      <c r="H29" s="16">
        <f t="shared" si="6"/>
        <v>3760</v>
      </c>
      <c r="I29" s="16">
        <f t="shared" si="7"/>
        <v>3795</v>
      </c>
      <c r="J29" s="16">
        <f t="shared" si="8"/>
        <v>3829</v>
      </c>
      <c r="K29" s="16">
        <f t="shared" si="9"/>
        <v>3863</v>
      </c>
      <c r="L29" s="16">
        <f t="shared" si="10"/>
        <v>3898</v>
      </c>
      <c r="M29" s="16">
        <f t="shared" si="11"/>
        <v>3933</v>
      </c>
      <c r="N29" s="16">
        <f t="shared" si="12"/>
        <v>3968</v>
      </c>
      <c r="O29" s="96"/>
    </row>
    <row r="30" spans="1:15" ht="15.75" x14ac:dyDescent="0.25">
      <c r="A30" s="14">
        <v>36161</v>
      </c>
      <c r="B30" s="15">
        <f t="shared" si="0"/>
        <v>3159</v>
      </c>
      <c r="C30" s="16">
        <f t="shared" si="1"/>
        <v>3189</v>
      </c>
      <c r="D30" s="16">
        <f t="shared" si="2"/>
        <v>3219</v>
      </c>
      <c r="E30" s="16">
        <f t="shared" si="3"/>
        <v>3249</v>
      </c>
      <c r="F30" s="16">
        <f t="shared" si="4"/>
        <v>3279</v>
      </c>
      <c r="G30" s="16">
        <f t="shared" si="5"/>
        <v>3310</v>
      </c>
      <c r="H30" s="16">
        <f t="shared" si="6"/>
        <v>3341</v>
      </c>
      <c r="I30" s="16">
        <f t="shared" si="7"/>
        <v>3372</v>
      </c>
      <c r="J30" s="16">
        <f t="shared" si="8"/>
        <v>3403</v>
      </c>
      <c r="K30" s="16">
        <f t="shared" si="9"/>
        <v>3434</v>
      </c>
      <c r="L30" s="16">
        <f t="shared" si="10"/>
        <v>3466</v>
      </c>
      <c r="M30" s="16">
        <f t="shared" si="11"/>
        <v>3498</v>
      </c>
      <c r="N30" s="16">
        <f t="shared" si="12"/>
        <v>3530</v>
      </c>
      <c r="O30" s="96"/>
    </row>
    <row r="31" spans="1:15" ht="15.75" x14ac:dyDescent="0.25">
      <c r="A31" s="14">
        <v>36526</v>
      </c>
      <c r="B31" s="15">
        <f t="shared" si="0"/>
        <v>2809</v>
      </c>
      <c r="C31" s="16">
        <f t="shared" si="1"/>
        <v>2836</v>
      </c>
      <c r="D31" s="16">
        <f t="shared" si="2"/>
        <v>2864</v>
      </c>
      <c r="E31" s="16">
        <f t="shared" si="3"/>
        <v>2891</v>
      </c>
      <c r="F31" s="16">
        <f t="shared" si="4"/>
        <v>2919</v>
      </c>
      <c r="G31" s="16">
        <f t="shared" si="5"/>
        <v>2947</v>
      </c>
      <c r="H31" s="16">
        <f t="shared" si="6"/>
        <v>2975</v>
      </c>
      <c r="I31" s="16">
        <f t="shared" si="7"/>
        <v>3004</v>
      </c>
      <c r="J31" s="16">
        <f t="shared" si="8"/>
        <v>3032</v>
      </c>
      <c r="K31" s="16">
        <f t="shared" si="9"/>
        <v>3061</v>
      </c>
      <c r="L31" s="16">
        <f t="shared" si="10"/>
        <v>3090</v>
      </c>
      <c r="M31" s="16">
        <f t="shared" si="11"/>
        <v>3120</v>
      </c>
      <c r="N31" s="16">
        <f t="shared" si="12"/>
        <v>3149</v>
      </c>
      <c r="O31" s="96"/>
    </row>
    <row r="32" spans="1:15" ht="15.75" x14ac:dyDescent="0.25">
      <c r="A32" s="14">
        <v>36892</v>
      </c>
      <c r="B32" s="15">
        <f t="shared" si="0"/>
        <v>2490</v>
      </c>
      <c r="C32" s="16">
        <f t="shared" si="1"/>
        <v>2515</v>
      </c>
      <c r="D32" s="16">
        <f t="shared" si="2"/>
        <v>2540</v>
      </c>
      <c r="E32" s="16">
        <f t="shared" si="3"/>
        <v>2565</v>
      </c>
      <c r="F32" s="16">
        <f t="shared" si="4"/>
        <v>2591</v>
      </c>
      <c r="G32" s="16">
        <f t="shared" si="5"/>
        <v>2617</v>
      </c>
      <c r="H32" s="16">
        <f t="shared" si="6"/>
        <v>2642</v>
      </c>
      <c r="I32" s="16">
        <f t="shared" si="7"/>
        <v>2668</v>
      </c>
      <c r="J32" s="16">
        <f t="shared" si="8"/>
        <v>2695</v>
      </c>
      <c r="K32" s="16">
        <f t="shared" si="9"/>
        <v>2721</v>
      </c>
      <c r="L32" s="16">
        <f t="shared" si="10"/>
        <v>2748</v>
      </c>
      <c r="M32" s="16">
        <f t="shared" si="11"/>
        <v>2774</v>
      </c>
      <c r="N32" s="16">
        <f t="shared" si="12"/>
        <v>2801</v>
      </c>
      <c r="O32" s="96"/>
    </row>
    <row r="33" spans="1:15" ht="15.75" x14ac:dyDescent="0.25">
      <c r="A33" s="14">
        <v>37257</v>
      </c>
      <c r="B33" s="15">
        <f t="shared" si="0"/>
        <v>2209</v>
      </c>
      <c r="C33" s="16">
        <f t="shared" si="1"/>
        <v>2232</v>
      </c>
      <c r="D33" s="16">
        <f t="shared" si="2"/>
        <v>2255</v>
      </c>
      <c r="E33" s="16">
        <f t="shared" si="3"/>
        <v>2278</v>
      </c>
      <c r="F33" s="16">
        <f t="shared" si="4"/>
        <v>2302</v>
      </c>
      <c r="G33" s="16">
        <f t="shared" si="5"/>
        <v>2325</v>
      </c>
      <c r="H33" s="16">
        <f t="shared" si="6"/>
        <v>2349</v>
      </c>
      <c r="I33" s="16">
        <f t="shared" si="7"/>
        <v>2373</v>
      </c>
      <c r="J33" s="16">
        <f t="shared" si="8"/>
        <v>2397</v>
      </c>
      <c r="K33" s="16">
        <f t="shared" si="9"/>
        <v>2421</v>
      </c>
      <c r="L33" s="16">
        <f t="shared" si="10"/>
        <v>2446</v>
      </c>
      <c r="M33" s="16">
        <f t="shared" si="11"/>
        <v>2470</v>
      </c>
      <c r="N33" s="16">
        <f t="shared" si="12"/>
        <v>2495</v>
      </c>
      <c r="O33" s="96"/>
    </row>
    <row r="34" spans="1:15" ht="15.75" x14ac:dyDescent="0.25">
      <c r="A34" s="14">
        <v>37622</v>
      </c>
      <c r="B34" s="15">
        <f t="shared" si="0"/>
        <v>1952</v>
      </c>
      <c r="C34" s="16">
        <f t="shared" si="1"/>
        <v>1973</v>
      </c>
      <c r="D34" s="16">
        <f t="shared" si="2"/>
        <v>1994</v>
      </c>
      <c r="E34" s="16">
        <f t="shared" si="3"/>
        <v>2016</v>
      </c>
      <c r="F34" s="16">
        <f t="shared" si="4"/>
        <v>2037</v>
      </c>
      <c r="G34" s="16">
        <f t="shared" si="5"/>
        <v>2059</v>
      </c>
      <c r="H34" s="16">
        <f t="shared" si="6"/>
        <v>2081</v>
      </c>
      <c r="I34" s="16">
        <f t="shared" si="7"/>
        <v>2103</v>
      </c>
      <c r="J34" s="16">
        <f t="shared" si="8"/>
        <v>2125</v>
      </c>
      <c r="K34" s="16">
        <f t="shared" si="9"/>
        <v>2147</v>
      </c>
      <c r="L34" s="16">
        <f t="shared" si="10"/>
        <v>2170</v>
      </c>
      <c r="M34" s="16">
        <f t="shared" si="11"/>
        <v>2192</v>
      </c>
      <c r="N34" s="16">
        <f t="shared" si="12"/>
        <v>2215</v>
      </c>
      <c r="O34" s="96"/>
    </row>
    <row r="35" spans="1:15" ht="15.75" x14ac:dyDescent="0.25">
      <c r="A35" s="14">
        <v>37987</v>
      </c>
      <c r="B35" s="15">
        <f t="shared" si="0"/>
        <v>1719</v>
      </c>
      <c r="C35" s="16">
        <f t="shared" si="1"/>
        <v>1738</v>
      </c>
      <c r="D35" s="16">
        <f t="shared" si="2"/>
        <v>1758</v>
      </c>
      <c r="E35" s="16">
        <f t="shared" si="3"/>
        <v>1778</v>
      </c>
      <c r="F35" s="16">
        <f t="shared" si="4"/>
        <v>1797</v>
      </c>
      <c r="G35" s="16">
        <f t="shared" si="5"/>
        <v>1817</v>
      </c>
      <c r="H35" s="16">
        <f t="shared" si="6"/>
        <v>1837</v>
      </c>
      <c r="I35" s="16">
        <f t="shared" si="7"/>
        <v>1858</v>
      </c>
      <c r="J35" s="16">
        <f t="shared" si="8"/>
        <v>1878</v>
      </c>
      <c r="K35" s="16">
        <f t="shared" si="9"/>
        <v>1898</v>
      </c>
      <c r="L35" s="16">
        <f t="shared" si="10"/>
        <v>1919</v>
      </c>
      <c r="M35" s="16">
        <f t="shared" si="11"/>
        <v>1940</v>
      </c>
      <c r="N35" s="16">
        <f t="shared" si="12"/>
        <v>1961</v>
      </c>
      <c r="O35" s="96"/>
    </row>
    <row r="36" spans="1:15" ht="15.75" x14ac:dyDescent="0.25">
      <c r="A36" s="14">
        <v>38353</v>
      </c>
      <c r="B36" s="15">
        <f t="shared" si="0"/>
        <v>1504</v>
      </c>
      <c r="C36" s="16">
        <f t="shared" si="1"/>
        <v>1522</v>
      </c>
      <c r="D36" s="16">
        <f t="shared" si="2"/>
        <v>1540</v>
      </c>
      <c r="E36" s="16">
        <f t="shared" si="3"/>
        <v>1558</v>
      </c>
      <c r="F36" s="16">
        <f t="shared" si="4"/>
        <v>1576</v>
      </c>
      <c r="G36" s="16">
        <f t="shared" si="5"/>
        <v>1595</v>
      </c>
      <c r="H36" s="16">
        <f t="shared" si="6"/>
        <v>1613</v>
      </c>
      <c r="I36" s="16">
        <f t="shared" si="7"/>
        <v>1632</v>
      </c>
      <c r="J36" s="16">
        <f t="shared" si="8"/>
        <v>1650</v>
      </c>
      <c r="K36" s="16">
        <f t="shared" si="9"/>
        <v>1669</v>
      </c>
      <c r="L36" s="16">
        <f t="shared" si="10"/>
        <v>1688</v>
      </c>
      <c r="M36" s="16">
        <f t="shared" si="11"/>
        <v>1707</v>
      </c>
      <c r="N36" s="16">
        <f t="shared" si="12"/>
        <v>1727</v>
      </c>
      <c r="O36" s="96"/>
    </row>
    <row r="37" spans="1:15" ht="15.75" x14ac:dyDescent="0.25">
      <c r="A37" s="14">
        <v>38718</v>
      </c>
      <c r="B37" s="15">
        <f t="shared" si="0"/>
        <v>1305</v>
      </c>
      <c r="C37" s="16">
        <f t="shared" si="1"/>
        <v>1321</v>
      </c>
      <c r="D37" s="16">
        <f t="shared" si="2"/>
        <v>1338</v>
      </c>
      <c r="E37" s="16">
        <f t="shared" si="3"/>
        <v>1355</v>
      </c>
      <c r="F37" s="16">
        <f t="shared" si="4"/>
        <v>1371</v>
      </c>
      <c r="G37" s="16">
        <f t="shared" si="5"/>
        <v>1388</v>
      </c>
      <c r="H37" s="16">
        <f t="shared" si="6"/>
        <v>1405</v>
      </c>
      <c r="I37" s="16">
        <f t="shared" si="7"/>
        <v>1422</v>
      </c>
      <c r="J37" s="16">
        <f t="shared" si="8"/>
        <v>1440</v>
      </c>
      <c r="K37" s="16">
        <f t="shared" si="9"/>
        <v>1457</v>
      </c>
      <c r="L37" s="16">
        <f t="shared" si="10"/>
        <v>1474</v>
      </c>
      <c r="M37" s="16">
        <f t="shared" si="11"/>
        <v>1492</v>
      </c>
      <c r="N37" s="16">
        <f t="shared" si="12"/>
        <v>1510</v>
      </c>
      <c r="O37" s="96"/>
    </row>
    <row r="38" spans="1:15" ht="15.75" x14ac:dyDescent="0.25">
      <c r="A38" s="14">
        <v>39083</v>
      </c>
      <c r="B38" s="15">
        <f t="shared" si="0"/>
        <v>1125</v>
      </c>
      <c r="C38" s="16">
        <f t="shared" si="1"/>
        <v>1140</v>
      </c>
      <c r="D38" s="16">
        <f t="shared" si="2"/>
        <v>1155</v>
      </c>
      <c r="E38" s="16">
        <f t="shared" si="3"/>
        <v>1171</v>
      </c>
      <c r="F38" s="16">
        <f t="shared" si="4"/>
        <v>1186</v>
      </c>
      <c r="G38" s="16">
        <f t="shared" si="5"/>
        <v>1202</v>
      </c>
      <c r="H38" s="16">
        <f t="shared" si="6"/>
        <v>1217</v>
      </c>
      <c r="I38" s="16">
        <f t="shared" si="7"/>
        <v>1233</v>
      </c>
      <c r="J38" s="16">
        <f t="shared" si="8"/>
        <v>1249</v>
      </c>
      <c r="K38" s="16">
        <f t="shared" si="9"/>
        <v>1265</v>
      </c>
      <c r="L38" s="16">
        <f t="shared" si="10"/>
        <v>1281</v>
      </c>
      <c r="M38" s="16">
        <f t="shared" si="11"/>
        <v>1297</v>
      </c>
      <c r="N38" s="16">
        <f t="shared" si="12"/>
        <v>1314</v>
      </c>
      <c r="O38" s="96"/>
    </row>
    <row r="39" spans="1:15" ht="15.75" x14ac:dyDescent="0.25">
      <c r="A39" s="14">
        <v>39448</v>
      </c>
      <c r="B39" s="15">
        <f t="shared" si="0"/>
        <v>956</v>
      </c>
      <c r="C39" s="16">
        <f t="shared" si="1"/>
        <v>970</v>
      </c>
      <c r="D39" s="16">
        <f t="shared" si="2"/>
        <v>984</v>
      </c>
      <c r="E39" s="16">
        <f t="shared" si="3"/>
        <v>998</v>
      </c>
      <c r="F39" s="16">
        <f t="shared" si="4"/>
        <v>1012</v>
      </c>
      <c r="G39" s="16">
        <f t="shared" si="5"/>
        <v>1026</v>
      </c>
      <c r="H39" s="16">
        <f t="shared" si="6"/>
        <v>1041</v>
      </c>
      <c r="I39" s="16">
        <f t="shared" si="7"/>
        <v>1055</v>
      </c>
      <c r="J39" s="16">
        <f t="shared" si="8"/>
        <v>1070</v>
      </c>
      <c r="K39" s="16">
        <f t="shared" si="9"/>
        <v>1085</v>
      </c>
      <c r="L39" s="16">
        <f t="shared" si="10"/>
        <v>1099</v>
      </c>
      <c r="M39" s="16">
        <f t="shared" si="11"/>
        <v>1114</v>
      </c>
      <c r="N39" s="16">
        <f t="shared" si="12"/>
        <v>1129</v>
      </c>
      <c r="O39" s="96"/>
    </row>
    <row r="40" spans="1:15" ht="15.75" x14ac:dyDescent="0.25">
      <c r="A40" s="14">
        <v>39814</v>
      </c>
      <c r="B40" s="15">
        <f t="shared" si="0"/>
        <v>797</v>
      </c>
      <c r="C40" s="16">
        <f t="shared" si="1"/>
        <v>810</v>
      </c>
      <c r="D40" s="16">
        <f t="shared" si="2"/>
        <v>823</v>
      </c>
      <c r="E40" s="16">
        <f t="shared" si="3"/>
        <v>835</v>
      </c>
      <c r="F40" s="16">
        <f t="shared" si="4"/>
        <v>849</v>
      </c>
      <c r="G40" s="16">
        <f t="shared" si="5"/>
        <v>862</v>
      </c>
      <c r="H40" s="16">
        <f t="shared" si="6"/>
        <v>875</v>
      </c>
      <c r="I40" s="16">
        <f t="shared" si="7"/>
        <v>888</v>
      </c>
      <c r="J40" s="16">
        <f t="shared" si="8"/>
        <v>902</v>
      </c>
      <c r="K40" s="16">
        <f t="shared" si="9"/>
        <v>915</v>
      </c>
      <c r="L40" s="16">
        <f t="shared" si="10"/>
        <v>929</v>
      </c>
      <c r="M40" s="16">
        <f t="shared" si="11"/>
        <v>942</v>
      </c>
      <c r="N40" s="16">
        <f t="shared" si="12"/>
        <v>956</v>
      </c>
      <c r="O40" s="96"/>
    </row>
    <row r="41" spans="1:15" ht="15.75" x14ac:dyDescent="0.25">
      <c r="A41" s="14">
        <v>40179</v>
      </c>
      <c r="B41" s="15">
        <f t="shared" si="0"/>
        <v>655</v>
      </c>
      <c r="C41" s="16">
        <f t="shared" si="1"/>
        <v>667</v>
      </c>
      <c r="D41" s="16">
        <f t="shared" si="2"/>
        <v>679</v>
      </c>
      <c r="E41" s="16">
        <f t="shared" si="3"/>
        <v>690</v>
      </c>
      <c r="F41" s="16">
        <f t="shared" si="4"/>
        <v>702</v>
      </c>
      <c r="G41" s="16">
        <f t="shared" si="5"/>
        <v>714</v>
      </c>
      <c r="H41" s="16">
        <f t="shared" si="6"/>
        <v>727</v>
      </c>
      <c r="I41" s="16">
        <f t="shared" si="7"/>
        <v>739</v>
      </c>
      <c r="J41" s="16">
        <f t="shared" si="8"/>
        <v>751</v>
      </c>
      <c r="K41" s="16">
        <f t="shared" si="9"/>
        <v>764</v>
      </c>
      <c r="L41" s="16">
        <f t="shared" si="10"/>
        <v>776</v>
      </c>
      <c r="M41" s="16">
        <f t="shared" si="11"/>
        <v>789</v>
      </c>
      <c r="N41" s="16">
        <f t="shared" si="12"/>
        <v>801</v>
      </c>
      <c r="O41" s="96"/>
    </row>
    <row r="42" spans="1:15" ht="15.75" x14ac:dyDescent="0.25">
      <c r="A42" s="14">
        <v>40544</v>
      </c>
      <c r="B42" s="15">
        <f t="shared" si="0"/>
        <v>522</v>
      </c>
      <c r="C42" s="16">
        <f t="shared" si="1"/>
        <v>533</v>
      </c>
      <c r="D42" s="16">
        <f t="shared" si="2"/>
        <v>544</v>
      </c>
      <c r="E42" s="16">
        <f t="shared" si="3"/>
        <v>555</v>
      </c>
      <c r="F42" s="16">
        <f t="shared" si="4"/>
        <v>566</v>
      </c>
      <c r="G42" s="16">
        <f t="shared" si="5"/>
        <v>577</v>
      </c>
      <c r="H42" s="16">
        <f t="shared" si="6"/>
        <v>588</v>
      </c>
      <c r="I42" s="16">
        <f t="shared" si="7"/>
        <v>599</v>
      </c>
      <c r="J42" s="16">
        <f t="shared" si="8"/>
        <v>610</v>
      </c>
      <c r="K42" s="16">
        <f t="shared" si="9"/>
        <v>622</v>
      </c>
      <c r="L42" s="16">
        <f t="shared" si="10"/>
        <v>633</v>
      </c>
      <c r="M42" s="16">
        <f t="shared" si="11"/>
        <v>645</v>
      </c>
      <c r="N42" s="16">
        <f t="shared" si="12"/>
        <v>656</v>
      </c>
      <c r="O42" s="96"/>
    </row>
    <row r="43" spans="1:15" ht="15.75" x14ac:dyDescent="0.25">
      <c r="A43" s="14">
        <v>40909</v>
      </c>
      <c r="B43" s="15">
        <f t="shared" si="0"/>
        <v>399</v>
      </c>
      <c r="C43" s="16">
        <f t="shared" si="1"/>
        <v>409</v>
      </c>
      <c r="D43" s="16">
        <f t="shared" si="2"/>
        <v>419</v>
      </c>
      <c r="E43" s="16">
        <f t="shared" si="3"/>
        <v>429</v>
      </c>
      <c r="F43" s="16">
        <f t="shared" si="4"/>
        <v>439</v>
      </c>
      <c r="G43" s="16">
        <f t="shared" si="5"/>
        <v>449</v>
      </c>
      <c r="H43" s="16">
        <f t="shared" si="6"/>
        <v>459</v>
      </c>
      <c r="I43" s="16">
        <f t="shared" si="7"/>
        <v>470</v>
      </c>
      <c r="J43" s="16">
        <f t="shared" si="8"/>
        <v>480</v>
      </c>
      <c r="K43" s="16">
        <f t="shared" si="9"/>
        <v>490</v>
      </c>
      <c r="L43" s="16">
        <f t="shared" si="10"/>
        <v>501</v>
      </c>
      <c r="M43" s="16">
        <f t="shared" si="11"/>
        <v>512</v>
      </c>
      <c r="N43" s="16">
        <f t="shared" si="12"/>
        <v>522</v>
      </c>
      <c r="O43" s="96"/>
    </row>
    <row r="44" spans="1:15" ht="15.75" x14ac:dyDescent="0.25">
      <c r="A44" s="14">
        <v>41275</v>
      </c>
      <c r="B44" s="15">
        <f t="shared" si="0"/>
        <v>286</v>
      </c>
      <c r="C44" s="16">
        <f t="shared" si="1"/>
        <v>295</v>
      </c>
      <c r="D44" s="16">
        <f t="shared" si="2"/>
        <v>304</v>
      </c>
      <c r="E44" s="16">
        <f t="shared" si="3"/>
        <v>313</v>
      </c>
      <c r="F44" s="16">
        <f t="shared" si="4"/>
        <v>323</v>
      </c>
      <c r="G44" s="16">
        <f t="shared" si="5"/>
        <v>332</v>
      </c>
      <c r="H44" s="16">
        <f t="shared" si="6"/>
        <v>341</v>
      </c>
      <c r="I44" s="16">
        <f t="shared" si="7"/>
        <v>351</v>
      </c>
      <c r="J44" s="16">
        <f t="shared" si="8"/>
        <v>360</v>
      </c>
      <c r="K44" s="16">
        <f t="shared" si="9"/>
        <v>370</v>
      </c>
      <c r="L44" s="16">
        <f t="shared" si="10"/>
        <v>380</v>
      </c>
      <c r="M44" s="16">
        <f t="shared" si="11"/>
        <v>389</v>
      </c>
      <c r="N44" s="16">
        <f t="shared" si="12"/>
        <v>399</v>
      </c>
      <c r="O44" s="96"/>
    </row>
    <row r="45" spans="1:15" ht="15.75" x14ac:dyDescent="0.25">
      <c r="A45" s="14">
        <v>41640</v>
      </c>
      <c r="B45" s="15">
        <f t="shared" si="0"/>
        <v>182</v>
      </c>
      <c r="C45" s="16">
        <f t="shared" si="1"/>
        <v>190</v>
      </c>
      <c r="D45" s="16">
        <f t="shared" si="2"/>
        <v>199</v>
      </c>
      <c r="E45" s="16">
        <f t="shared" si="3"/>
        <v>207</v>
      </c>
      <c r="F45" s="16">
        <f t="shared" si="4"/>
        <v>216</v>
      </c>
      <c r="G45" s="16">
        <f t="shared" si="5"/>
        <v>224</v>
      </c>
      <c r="H45" s="16">
        <f t="shared" si="6"/>
        <v>233</v>
      </c>
      <c r="I45" s="16">
        <f t="shared" si="7"/>
        <v>241</v>
      </c>
      <c r="J45" s="16">
        <f t="shared" si="8"/>
        <v>250</v>
      </c>
      <c r="K45" s="16">
        <f t="shared" si="9"/>
        <v>259</v>
      </c>
      <c r="L45" s="16">
        <f t="shared" si="10"/>
        <v>268</v>
      </c>
      <c r="M45" s="16">
        <f t="shared" si="11"/>
        <v>277</v>
      </c>
      <c r="N45" s="16">
        <f t="shared" si="12"/>
        <v>286</v>
      </c>
      <c r="O45" s="96"/>
    </row>
    <row r="46" spans="1:15" ht="15.75" x14ac:dyDescent="0.25">
      <c r="A46" s="14">
        <v>42005</v>
      </c>
      <c r="B46" s="15">
        <f t="shared" si="0"/>
        <v>87</v>
      </c>
      <c r="C46" s="16">
        <f t="shared" si="1"/>
        <v>95</v>
      </c>
      <c r="D46" s="16">
        <f t="shared" si="2"/>
        <v>102</v>
      </c>
      <c r="E46" s="16">
        <f t="shared" si="3"/>
        <v>110</v>
      </c>
      <c r="F46" s="16">
        <f t="shared" si="4"/>
        <v>118</v>
      </c>
      <c r="G46" s="16">
        <f t="shared" si="5"/>
        <v>126</v>
      </c>
      <c r="H46" s="16">
        <f t="shared" si="6"/>
        <v>134</v>
      </c>
      <c r="I46" s="16">
        <f t="shared" si="7"/>
        <v>142</v>
      </c>
      <c r="J46" s="16">
        <f t="shared" si="8"/>
        <v>150</v>
      </c>
      <c r="K46" s="16">
        <f t="shared" si="9"/>
        <v>158</v>
      </c>
      <c r="L46" s="16">
        <f t="shared" si="10"/>
        <v>166</v>
      </c>
      <c r="M46" s="16">
        <f t="shared" si="11"/>
        <v>174</v>
      </c>
      <c r="N46" s="16">
        <f t="shared" si="12"/>
        <v>182</v>
      </c>
      <c r="O46" s="96"/>
    </row>
    <row r="47" spans="1:15" s="53" customFormat="1" ht="15.75" x14ac:dyDescent="0.25">
      <c r="A47" s="14">
        <v>42370</v>
      </c>
      <c r="B47" s="264">
        <f t="shared" si="0"/>
        <v>0</v>
      </c>
      <c r="C47" s="265">
        <f t="shared" si="1"/>
        <v>7</v>
      </c>
      <c r="D47" s="265">
        <f t="shared" si="2"/>
        <v>14</v>
      </c>
      <c r="E47" s="265">
        <f t="shared" si="3"/>
        <v>21</v>
      </c>
      <c r="F47" s="265">
        <f t="shared" si="4"/>
        <v>28</v>
      </c>
      <c r="G47" s="265">
        <f t="shared" si="5"/>
        <v>36</v>
      </c>
      <c r="H47" s="265">
        <f t="shared" si="6"/>
        <v>43</v>
      </c>
      <c r="I47" s="265">
        <f t="shared" si="7"/>
        <v>50</v>
      </c>
      <c r="J47" s="265">
        <f t="shared" si="8"/>
        <v>57</v>
      </c>
      <c r="K47" s="265">
        <f t="shared" si="9"/>
        <v>65</v>
      </c>
      <c r="L47" s="265">
        <f t="shared" si="10"/>
        <v>72</v>
      </c>
      <c r="M47" s="265">
        <f t="shared" si="11"/>
        <v>80</v>
      </c>
      <c r="N47" s="265">
        <f t="shared" si="12"/>
        <v>87</v>
      </c>
      <c r="O47" s="1"/>
    </row>
    <row r="48" spans="1:15" s="97" customFormat="1" ht="15.75" hidden="1" x14ac:dyDescent="0.25">
      <c r="A48" s="94"/>
      <c r="B48" s="95"/>
      <c r="C48" s="103"/>
      <c r="D48" s="103"/>
      <c r="E48" s="103"/>
      <c r="F48" s="103"/>
      <c r="G48" s="103"/>
      <c r="H48" s="103"/>
      <c r="I48" s="103"/>
      <c r="J48" s="103"/>
      <c r="K48" s="103"/>
      <c r="L48" s="103"/>
      <c r="M48" s="103"/>
      <c r="N48" s="103"/>
      <c r="O48" s="96"/>
    </row>
    <row r="49" spans="1:15" s="35" customFormat="1" ht="15.75" hidden="1" x14ac:dyDescent="0.25">
      <c r="A49" s="50"/>
      <c r="B49" s="51"/>
      <c r="C49" s="52"/>
      <c r="D49" s="52"/>
      <c r="E49" s="52"/>
      <c r="F49" s="52"/>
      <c r="G49" s="52"/>
      <c r="H49" s="52"/>
      <c r="I49" s="52"/>
      <c r="J49" s="52"/>
      <c r="K49" s="52"/>
      <c r="L49" s="52"/>
      <c r="M49" s="52"/>
      <c r="N49" s="52"/>
      <c r="O49" s="36"/>
    </row>
    <row r="50" spans="1:15" s="35" customFormat="1" ht="15.75" hidden="1" x14ac:dyDescent="0.25">
      <c r="A50" s="50"/>
      <c r="B50" s="51"/>
      <c r="C50" s="52"/>
      <c r="D50" s="52"/>
      <c r="E50" s="52"/>
      <c r="F50" s="52"/>
      <c r="G50" s="52"/>
      <c r="H50" s="52"/>
      <c r="I50" s="52"/>
      <c r="J50" s="52"/>
      <c r="K50" s="52"/>
      <c r="L50" s="52"/>
      <c r="M50" s="52"/>
      <c r="N50" s="52"/>
      <c r="O50" s="36"/>
    </row>
    <row r="51" spans="1:15" s="35" customFormat="1" ht="15.75" hidden="1" x14ac:dyDescent="0.25">
      <c r="A51" s="50"/>
      <c r="B51" s="51"/>
      <c r="C51" s="52"/>
      <c r="D51" s="52"/>
      <c r="E51" s="52"/>
      <c r="F51" s="52"/>
      <c r="G51" s="52"/>
      <c r="H51" s="52"/>
      <c r="I51" s="52"/>
      <c r="J51" s="52"/>
      <c r="K51" s="52"/>
      <c r="L51" s="52"/>
      <c r="M51" s="52"/>
      <c r="N51" s="52"/>
    </row>
    <row r="52" spans="1:15" s="35" customFormat="1" hidden="1" x14ac:dyDescent="0.2"/>
    <row r="53" spans="1:15" s="35" customFormat="1" hidden="1" x14ac:dyDescent="0.2"/>
    <row r="54" spans="1:15" s="35" customFormat="1" hidden="1" x14ac:dyDescent="0.2"/>
    <row r="55" spans="1:15" s="35" customFormat="1" hidden="1" x14ac:dyDescent="0.2"/>
    <row r="56" spans="1:15" s="35" customFormat="1" hidden="1" x14ac:dyDescent="0.2"/>
    <row r="57" spans="1:15" s="35" customFormat="1" hidden="1" x14ac:dyDescent="0.2"/>
    <row r="58" spans="1:15" s="35" customFormat="1" hidden="1" x14ac:dyDescent="0.2"/>
    <row r="59" spans="1:15" s="35" customFormat="1" hidden="1" x14ac:dyDescent="0.2"/>
    <row r="60" spans="1:15" s="35" customFormat="1" hidden="1" x14ac:dyDescent="0.2"/>
    <row r="61" spans="1:15" s="35" customFormat="1" hidden="1" x14ac:dyDescent="0.2"/>
    <row r="62" spans="1:15" s="35" customFormat="1" hidden="1" x14ac:dyDescent="0.2"/>
    <row r="63" spans="1:15" s="35" customFormat="1" hidden="1" x14ac:dyDescent="0.2"/>
    <row r="64" spans="1:15" s="35" customFormat="1" hidden="1" x14ac:dyDescent="0.2">
      <c r="A64" s="35">
        <f>IF(D5=B131,2,3)</f>
        <v>3</v>
      </c>
      <c r="B64" s="35">
        <v>201315</v>
      </c>
      <c r="C64" s="35">
        <v>201310</v>
      </c>
    </row>
    <row r="65" spans="1:18" s="35" customFormat="1" ht="15" hidden="1" x14ac:dyDescent="0.2">
      <c r="E65" s="45" t="s">
        <v>0</v>
      </c>
      <c r="F65" s="45" t="s">
        <v>1</v>
      </c>
      <c r="G65" s="45" t="s">
        <v>2</v>
      </c>
      <c r="H65" s="45" t="s">
        <v>3</v>
      </c>
      <c r="I65" s="45" t="s">
        <v>4</v>
      </c>
      <c r="J65" s="45" t="s">
        <v>5</v>
      </c>
      <c r="K65" s="45" t="s">
        <v>6</v>
      </c>
      <c r="L65" s="45" t="s">
        <v>7</v>
      </c>
      <c r="M65" s="45" t="s">
        <v>8</v>
      </c>
      <c r="N65" s="45" t="s">
        <v>9</v>
      </c>
      <c r="O65" s="45" t="s">
        <v>10</v>
      </c>
      <c r="P65" s="45" t="s">
        <v>11</v>
      </c>
      <c r="Q65" s="45" t="s">
        <v>12</v>
      </c>
      <c r="R65" s="45" t="s">
        <v>13</v>
      </c>
    </row>
    <row r="66" spans="1:18" s="35" customFormat="1" ht="15" hidden="1" x14ac:dyDescent="0.2">
      <c r="A66" s="34">
        <v>29992</v>
      </c>
      <c r="B66" s="317">
        <v>25934.017622378575</v>
      </c>
      <c r="C66" s="318">
        <v>21339</v>
      </c>
      <c r="E66" s="46">
        <v>29992</v>
      </c>
      <c r="F66" s="41">
        <f t="shared" ref="F66:F100" si="13">VLOOKUP(E66,$A$66:$C$104,$A$64,0)</f>
        <v>21339</v>
      </c>
      <c r="G66" s="101">
        <f t="shared" ref="G66:G100" si="14">IF(AND($F$6="YES",HLOOKUP($C$11,$C$11:$N$12,2,0)&gt;=$C$128),$F66+$D$5*0.7*1+$F66*$J$6*1/1200,$F66+$D$5*0.7*1+$F66*$J$5*1/1200)</f>
        <v>21500.707750000001</v>
      </c>
      <c r="H66" s="101">
        <f t="shared" ref="H66:H100" si="15">IF(AND($F$6="YES",HLOOKUP($D$11,$C$11:$N$12,2,0)&gt;=$C$128),$F66+$D$5*0.7*2+($F66)*$J$6*2/1200+$D$5*0.7*$J$6/1200,$F66+$D$5*0.7*2+($F66)*$J$5*2/1200+$D$5*0.7*$J$5/1200)</f>
        <v>21662.466249999998</v>
      </c>
      <c r="I66" s="101">
        <f t="shared" ref="I66:I100" si="16">IF(AND($F$6="YES",HLOOKUP($E$11,$C$11:$N$12,2,0)=$C$128),$F66+$D$5*0.7*3+($F66)*$J$5*2/1200+($F66)*$J$6*1/1200+$D$5*0.7*2*$J$6/1200+$D$5*0.7*$J$5/1200,IF(AND($F$6="YES",HLOOKUP($E$11,$C$11:$N$12,2,0)&gt;$C$128),$F66+$D$5*0.7*3+($F66)*$J$6*3/1200+$D$5*0.7*2*$J$6/1200+$D$5*0.7*1*$J$5/1200,$F66+$D$5*0.7*3+($F66)*$J$5*3/1200+$D$5*0.7*2*$J$5/1200+$D$5*0.7*1*$J$5/1200))</f>
        <v>21824.2755</v>
      </c>
      <c r="J66" s="101">
        <f t="shared" ref="J66:J100" si="17">IF(AND($F$6="YES",HLOOKUP($F$11,$C$11:$N$12,2,0)&gt;=$C$128),$I66+$D$5*0.7*1+$I66*$J$6*1/1200,$I66+$D$5*0.7*1+$I66*$J$5*1/1200)</f>
        <v>21989.501497375</v>
      </c>
      <c r="K66" s="101">
        <f t="shared" ref="K66:K100" si="18">IF(AND($F$6="YES",HLOOKUP($G$11,$C$11:$N$12,2,0)=$C$128),$I66+$D$5*0.7*2+($I66)*$J$6*2/1200+$D$5*0.7*$J$6/1200,IF(AND($F$6="YES",HLOOKUP($G$11,$C$11:$N$12,2,0)&gt;$C$128),$I66+$D$5*0.7*2+($I66)*$J$6*2/1200+$D$5*0.7*$J$6/1200,$I66+$D$5*0.7*2+($I66)*$J$5*2/1200+$D$5*0.7*$J$5/1200))</f>
        <v>22154.778244749999</v>
      </c>
      <c r="L66" s="101">
        <f t="shared" ref="L66:L100" si="19">IF(AND($F$6="YES",HLOOKUP($H$11,$C$11:$N$12,2,0)=$C$128),$I66+$D$5*0.7*3+($I66)*$J$5*2/1200+($I66)*$J$6*1/1200+$D$5*0.7*2*$J$6/1200+$D$5*0.7*$J$5/1200,IF(AND($F$6="YES",HLOOKUP($H$11,$C$11:$N$12,2,0)&gt;$C$128),$I66+$D$5*0.7*3+($I66)*$J$6*3/1200+$D$5*0.7*2*$J$6/1200+$D$5*0.7*1*$J$6/1200,$I66+$D$5*0.7*3+($I66)*$J$5*3/1200+$D$5*0.7*2*$J$5/1200+$D$5*0.7*1*$J$5/1200))</f>
        <v>22320.105742125001</v>
      </c>
      <c r="M66" s="101">
        <f t="shared" ref="M66:M100" si="20">IF(AND($F$6="YES",HLOOKUP($I$11,$C$11:$N$12,2,0)&gt;=$C$128),$L66+$D$5*0.7*1+$L66*$J$6*1/1200,$L66+$D$5*0.7*1+$L66*$J$5*1/1200)</f>
        <v>22488.926508755409</v>
      </c>
      <c r="N66" s="101">
        <f t="shared" ref="N66:N100" si="21">IF(AND($F$6="YES",HLOOKUP($J$11,$C$11:$N$12,2,0)=$C$128),$L66+$D$5*0.7*2+($L66)*$J$6*2/1200+$D$5*0.7*$J$6/1200,IF(AND($F$6="YES",HLOOKUP($J$11,$C$11:$N$12,2,0)&gt;$C$128),$L66+$D$5*0.7*2+($L66)*$J$6*2/1200+$D$5*0.7*$J$6/1200,$L66+$D$5*0.7*2+($L66)*$J$5*2/1200+$D$5*0.7*$J$5/1200))</f>
        <v>22657.798025385811</v>
      </c>
      <c r="O66" s="101">
        <f t="shared" ref="O66:O100" si="22">IF(AND($F$6="YES",HLOOKUP($K$11,$C$11:$N$12,2,0)=$C$128),$L66+$D$5*0.7*3+($L66)*$J$5*2/1200+($L66)*$J$6*1/1200+$D$5*0.7*2*$J$6/1200+$D$5*0.7*$J$5/1200,IF(AND($F$6="YES",HLOOKUP($K$11,$C$11:$N$12,2,0)&gt;$C$128),$L66+$D$5*0.7*3+($L66)*$J$6*3/1200+$D$5*0.7*2*$J$6/1200+$D$5*0.7*1*$J$6/1200,$L66+$D$5*0.7*3+($L66)*$J$5*3/1200+$D$5*0.7*2*$J$5/1200+$D$5*0.7*1*$J$5/1200))</f>
        <v>22826.72029201622</v>
      </c>
      <c r="P66" s="101">
        <f t="shared" ref="P66:P100" si="23">IF(AND($F$6="YES",HLOOKUP($L$11,$C$11:$N$12,2,0)&gt;=$C$128),$O66+$D$5*0.7*1+$O66*$J$6*1/1200,$O66+$D$5*0.7*1+$O66*$J$5*1/1200)</f>
        <v>22999.214014133337</v>
      </c>
      <c r="Q66" s="101">
        <f t="shared" ref="Q66:Q100" si="24">IF(AND($F$6="YES",HLOOKUP($M$11,$C$11:$N$12,2,0)=$C$128),$O66+$D$5*0.7*2+($O66)*$J$6*2/1200+$D$5*0.7*$J$6/1200,IF(AND($F$6="YES",HLOOKUP($M$11,$C$11:$N$12,2,0)&gt;$C$128),$O66+$D$5*0.7*2+($O66)*$J$6*2/1200+$D$5*0.7*$J$6/1200,$O66+$D$5*0.7*2+($O66)*$J$5*2/1200+$D$5*0.7*$J$5/1200))</f>
        <v>23171.758486250452</v>
      </c>
      <c r="R66" s="101">
        <f t="shared" ref="R66:R100" si="25">IF(AND($F$6="YES",HLOOKUP($N$11,$C$11:$N$12,2,0)=$C$128),$O66+$D$5*0.7*3+($O66)*$J$5*2/1200+($O66)*$J$6*1/1200+$D$5*0.7*2*$J$6/1200+$D$5*0.7*$J$5/1200,IF(AND($F$6="YES",HLOOKUP($N$11,$C$11:$N$12,2,0)&gt;$C$128),$O66+$D$5*0.7*3+($O66)*$J$6*3/1200+$D$5*0.7*2*$J$6/1200+$D$5*0.7*1*$J$6/1200,$O66+$D$5*0.7*3+($O66)*$J$5*3/1200+$D$5*0.7*2*$J$5/1200+$D$5*0.7*1*$J$5/1200))</f>
        <v>23344.353708367573</v>
      </c>
    </row>
    <row r="67" spans="1:18" s="35" customFormat="1" ht="15" hidden="1" x14ac:dyDescent="0.2">
      <c r="A67" s="34">
        <v>30326</v>
      </c>
      <c r="B67" s="317">
        <v>23651.850699589319</v>
      </c>
      <c r="C67" s="318">
        <v>19047</v>
      </c>
      <c r="E67" s="46">
        <v>30326</v>
      </c>
      <c r="F67" s="41">
        <f t="shared" si="13"/>
        <v>19047</v>
      </c>
      <c r="G67" s="101">
        <f t="shared" si="14"/>
        <v>19192.090749999999</v>
      </c>
      <c r="H67" s="101">
        <f t="shared" si="15"/>
        <v>19337.232249999997</v>
      </c>
      <c r="I67" s="101">
        <f t="shared" si="16"/>
        <v>19482.424500000001</v>
      </c>
      <c r="J67" s="101">
        <f t="shared" si="17"/>
        <v>19630.672077625</v>
      </c>
      <c r="K67" s="101">
        <f t="shared" si="18"/>
        <v>19778.970405249998</v>
      </c>
      <c r="L67" s="101">
        <f t="shared" si="19"/>
        <v>19927.319482874998</v>
      </c>
      <c r="M67" s="101">
        <f t="shared" si="20"/>
        <v>20078.792549125843</v>
      </c>
      <c r="N67" s="101">
        <f t="shared" si="21"/>
        <v>20230.316365376686</v>
      </c>
      <c r="O67" s="101">
        <f t="shared" si="22"/>
        <v>20381.890931627528</v>
      </c>
      <c r="P67" s="101">
        <f t="shared" si="23"/>
        <v>20536.659640881826</v>
      </c>
      <c r="Q67" s="101">
        <f t="shared" si="24"/>
        <v>20691.479100136126</v>
      </c>
      <c r="R67" s="101">
        <f t="shared" si="25"/>
        <v>20846.349309390425</v>
      </c>
    </row>
    <row r="68" spans="1:18" s="35" customFormat="1" ht="15" hidden="1" x14ac:dyDescent="0.2">
      <c r="A68" s="34">
        <v>30691</v>
      </c>
      <c r="B68" s="317">
        <v>21605.015234622373</v>
      </c>
      <c r="C68" s="318">
        <v>17003</v>
      </c>
      <c r="E68" s="46">
        <v>30691</v>
      </c>
      <c r="F68" s="41">
        <f t="shared" si="13"/>
        <v>17003</v>
      </c>
      <c r="G68" s="101">
        <f t="shared" si="14"/>
        <v>17133.27175</v>
      </c>
      <c r="H68" s="101">
        <f t="shared" si="15"/>
        <v>17263.594249999998</v>
      </c>
      <c r="I68" s="101">
        <f t="shared" si="16"/>
        <v>17393.967499999999</v>
      </c>
      <c r="J68" s="101">
        <f t="shared" si="17"/>
        <v>17527.073764375</v>
      </c>
      <c r="K68" s="101">
        <f t="shared" si="18"/>
        <v>17660.230778749996</v>
      </c>
      <c r="L68" s="101">
        <f t="shared" si="19"/>
        <v>17793.438543124998</v>
      </c>
      <c r="M68" s="101">
        <f t="shared" si="20"/>
        <v>17929.440972562654</v>
      </c>
      <c r="N68" s="101">
        <f t="shared" si="21"/>
        <v>18065.494152000309</v>
      </c>
      <c r="O68" s="101">
        <f t="shared" si="22"/>
        <v>18201.598081437965</v>
      </c>
      <c r="P68" s="101">
        <f t="shared" si="23"/>
        <v>18340.559667528392</v>
      </c>
      <c r="Q68" s="101">
        <f t="shared" si="24"/>
        <v>18479.572003618814</v>
      </c>
      <c r="R68" s="101">
        <f t="shared" si="25"/>
        <v>18618.635089709242</v>
      </c>
    </row>
    <row r="69" spans="1:18" s="35" customFormat="1" ht="15" hidden="1" x14ac:dyDescent="0.2">
      <c r="A69" s="34">
        <v>31057</v>
      </c>
      <c r="B69" s="317">
        <v>19762.028568535836</v>
      </c>
      <c r="C69" s="318">
        <v>15150</v>
      </c>
      <c r="E69" s="46">
        <v>31057</v>
      </c>
      <c r="F69" s="41">
        <f t="shared" si="13"/>
        <v>15150</v>
      </c>
      <c r="G69" s="101">
        <f t="shared" si="14"/>
        <v>15266.8375</v>
      </c>
      <c r="H69" s="101">
        <f t="shared" si="15"/>
        <v>15383.72575</v>
      </c>
      <c r="I69" s="101">
        <f t="shared" si="16"/>
        <v>15500.664750000002</v>
      </c>
      <c r="J69" s="101">
        <f t="shared" si="17"/>
        <v>15620.044569437501</v>
      </c>
      <c r="K69" s="101">
        <f t="shared" si="18"/>
        <v>15739.475138875003</v>
      </c>
      <c r="L69" s="101">
        <f t="shared" si="19"/>
        <v>15858.956458312503</v>
      </c>
      <c r="M69" s="101">
        <f t="shared" si="20"/>
        <v>15980.933892635268</v>
      </c>
      <c r="N69" s="101">
        <f t="shared" si="21"/>
        <v>16102.962076958034</v>
      </c>
      <c r="O69" s="101">
        <f t="shared" si="22"/>
        <v>16225.0410112808</v>
      </c>
      <c r="P69" s="101">
        <f t="shared" si="23"/>
        <v>16349.672558612587</v>
      </c>
      <c r="Q69" s="101">
        <f t="shared" si="24"/>
        <v>16474.35485594437</v>
      </c>
      <c r="R69" s="101">
        <f t="shared" si="25"/>
        <v>16599.087903276159</v>
      </c>
    </row>
    <row r="70" spans="1:18" s="35" customFormat="1" ht="15" hidden="1" x14ac:dyDescent="0.2">
      <c r="A70" s="34">
        <v>31422</v>
      </c>
      <c r="B70" s="317">
        <v>18090.393741446449</v>
      </c>
      <c r="C70" s="318">
        <v>13495</v>
      </c>
      <c r="E70" s="46">
        <v>31422</v>
      </c>
      <c r="F70" s="41">
        <f t="shared" si="13"/>
        <v>13495</v>
      </c>
      <c r="G70" s="101">
        <f t="shared" si="14"/>
        <v>13599.838750000001</v>
      </c>
      <c r="H70" s="101">
        <f t="shared" si="15"/>
        <v>13704.72825</v>
      </c>
      <c r="I70" s="101">
        <f t="shared" si="16"/>
        <v>13809.668500000002</v>
      </c>
      <c r="J70" s="101">
        <f t="shared" si="17"/>
        <v>13916.788596625001</v>
      </c>
      <c r="K70" s="101">
        <f t="shared" si="18"/>
        <v>14023.959443250002</v>
      </c>
      <c r="L70" s="101">
        <f t="shared" si="19"/>
        <v>14131.181039875002</v>
      </c>
      <c r="M70" s="101">
        <f t="shared" si="20"/>
        <v>14240.632102414096</v>
      </c>
      <c r="N70" s="101">
        <f t="shared" si="21"/>
        <v>14350.13391495319</v>
      </c>
      <c r="O70" s="101">
        <f t="shared" si="22"/>
        <v>14459.686477492285</v>
      </c>
      <c r="P70" s="101">
        <f t="shared" si="23"/>
        <v>14571.519204454104</v>
      </c>
      <c r="Q70" s="101">
        <f t="shared" si="24"/>
        <v>14683.402681415924</v>
      </c>
      <c r="R70" s="101">
        <f t="shared" si="25"/>
        <v>14795.336908377743</v>
      </c>
    </row>
    <row r="71" spans="1:18" s="35" customFormat="1" ht="15" hidden="1" x14ac:dyDescent="0.2">
      <c r="A71" s="34">
        <v>31787</v>
      </c>
      <c r="B71" s="317">
        <v>16636.480175285229</v>
      </c>
      <c r="C71" s="318">
        <v>12010</v>
      </c>
      <c r="E71" s="46">
        <v>31787</v>
      </c>
      <c r="F71" s="41">
        <f t="shared" si="13"/>
        <v>12010</v>
      </c>
      <c r="G71" s="101">
        <f t="shared" si="14"/>
        <v>12104.0725</v>
      </c>
      <c r="H71" s="101">
        <f t="shared" si="15"/>
        <v>12198.195750000001</v>
      </c>
      <c r="I71" s="101">
        <f t="shared" si="16"/>
        <v>12292.369750000002</v>
      </c>
      <c r="J71" s="101">
        <f t="shared" si="17"/>
        <v>12388.489430687501</v>
      </c>
      <c r="K71" s="101">
        <f t="shared" si="18"/>
        <v>12484.659861375001</v>
      </c>
      <c r="L71" s="101">
        <f t="shared" si="19"/>
        <v>12580.881042062503</v>
      </c>
      <c r="M71" s="101">
        <f t="shared" si="20"/>
        <v>12679.092429617456</v>
      </c>
      <c r="N71" s="101">
        <f t="shared" si="21"/>
        <v>12777.35456717241</v>
      </c>
      <c r="O71" s="101">
        <f t="shared" si="22"/>
        <v>12875.667454727363</v>
      </c>
      <c r="P71" s="101">
        <f t="shared" si="23"/>
        <v>12976.016043774136</v>
      </c>
      <c r="Q71" s="101">
        <f t="shared" si="24"/>
        <v>13076.415382820911</v>
      </c>
      <c r="R71" s="101">
        <f t="shared" si="25"/>
        <v>13176.865471867684</v>
      </c>
    </row>
    <row r="72" spans="1:18" s="35" customFormat="1" ht="15" hidden="1" x14ac:dyDescent="0.2">
      <c r="A72" s="34">
        <v>32152</v>
      </c>
      <c r="B72" s="317">
        <v>15308.477424494175</v>
      </c>
      <c r="C72" s="318">
        <v>10695</v>
      </c>
      <c r="E72" s="46">
        <v>32152</v>
      </c>
      <c r="F72" s="41">
        <f t="shared" si="13"/>
        <v>10695</v>
      </c>
      <c r="G72" s="101">
        <f t="shared" si="14"/>
        <v>10779.53875</v>
      </c>
      <c r="H72" s="101">
        <f t="shared" si="15"/>
        <v>10864.12825</v>
      </c>
      <c r="I72" s="101">
        <f t="shared" si="16"/>
        <v>10948.7685</v>
      </c>
      <c r="J72" s="101">
        <f t="shared" si="17"/>
        <v>11035.147071625001</v>
      </c>
      <c r="K72" s="101">
        <f t="shared" si="18"/>
        <v>11121.576393250001</v>
      </c>
      <c r="L72" s="101">
        <f t="shared" si="19"/>
        <v>11208.056464875001</v>
      </c>
      <c r="M72" s="101">
        <f t="shared" si="20"/>
        <v>11296.314874245345</v>
      </c>
      <c r="N72" s="101">
        <f t="shared" si="21"/>
        <v>11384.624033615688</v>
      </c>
      <c r="O72" s="101">
        <f t="shared" si="22"/>
        <v>11472.983942986033</v>
      </c>
      <c r="P72" s="101">
        <f t="shared" si="23"/>
        <v>11563.163076572682</v>
      </c>
      <c r="Q72" s="101">
        <f t="shared" si="24"/>
        <v>11653.392960159332</v>
      </c>
      <c r="R72" s="101">
        <f t="shared" si="25"/>
        <v>11743.67359374598</v>
      </c>
    </row>
    <row r="73" spans="1:18" s="35" customFormat="1" ht="15" hidden="1" x14ac:dyDescent="0.2">
      <c r="A73" s="34">
        <v>32518</v>
      </c>
      <c r="B73" s="319">
        <v>14114.700354239245</v>
      </c>
      <c r="C73" s="318">
        <v>9496</v>
      </c>
      <c r="D73" s="36"/>
      <c r="E73" s="46">
        <v>32518</v>
      </c>
      <c r="F73" s="41">
        <f t="shared" si="13"/>
        <v>9496</v>
      </c>
      <c r="G73" s="101">
        <f t="shared" si="14"/>
        <v>9571.8459999999995</v>
      </c>
      <c r="H73" s="101">
        <f t="shared" si="15"/>
        <v>9647.7427499999994</v>
      </c>
      <c r="I73" s="101">
        <f t="shared" si="16"/>
        <v>9723.6902500000015</v>
      </c>
      <c r="J73" s="101">
        <f t="shared" si="17"/>
        <v>9801.1870043125018</v>
      </c>
      <c r="K73" s="101">
        <f t="shared" si="18"/>
        <v>9878.7345086250025</v>
      </c>
      <c r="L73" s="101">
        <f t="shared" si="19"/>
        <v>9956.3327629375017</v>
      </c>
      <c r="M73" s="101">
        <f t="shared" si="20"/>
        <v>10035.516175468798</v>
      </c>
      <c r="N73" s="101">
        <f t="shared" si="21"/>
        <v>10114.750338000096</v>
      </c>
      <c r="O73" s="101">
        <f t="shared" si="22"/>
        <v>10194.035250531393</v>
      </c>
      <c r="P73" s="101">
        <f t="shared" si="23"/>
        <v>10274.942006097746</v>
      </c>
      <c r="Q73" s="101">
        <f t="shared" si="24"/>
        <v>10355.899511664098</v>
      </c>
      <c r="R73" s="101">
        <f t="shared" si="25"/>
        <v>10436.907767230452</v>
      </c>
    </row>
    <row r="74" spans="1:18" s="35" customFormat="1" ht="15" hidden="1" x14ac:dyDescent="0.2">
      <c r="A74" s="34">
        <v>32874</v>
      </c>
      <c r="B74" s="319">
        <v>13841.497641643587</v>
      </c>
      <c r="C74" s="318">
        <v>9215</v>
      </c>
      <c r="D74" s="36"/>
      <c r="E74" s="46">
        <v>32874</v>
      </c>
      <c r="F74" s="41">
        <f t="shared" si="13"/>
        <v>9215</v>
      </c>
      <c r="G74" s="101">
        <f t="shared" si="14"/>
        <v>9288.8087500000001</v>
      </c>
      <c r="H74" s="101">
        <f t="shared" si="15"/>
        <v>9362.6682500000006</v>
      </c>
      <c r="I74" s="101">
        <f t="shared" si="16"/>
        <v>9436.5785000000014</v>
      </c>
      <c r="J74" s="101">
        <f t="shared" si="17"/>
        <v>9511.9936941250016</v>
      </c>
      <c r="K74" s="101">
        <f t="shared" si="18"/>
        <v>9587.4596382500022</v>
      </c>
      <c r="L74" s="101">
        <f t="shared" si="19"/>
        <v>9662.976332375003</v>
      </c>
      <c r="M74" s="101">
        <f t="shared" si="20"/>
        <v>9740.032910784721</v>
      </c>
      <c r="N74" s="101">
        <f t="shared" si="21"/>
        <v>9817.1402391944412</v>
      </c>
      <c r="O74" s="101">
        <f t="shared" si="22"/>
        <v>9894.2983176041598</v>
      </c>
      <c r="P74" s="101">
        <f t="shared" si="23"/>
        <v>9973.0319804067894</v>
      </c>
      <c r="Q74" s="101">
        <f t="shared" si="24"/>
        <v>10051.816393209421</v>
      </c>
      <c r="R74" s="101">
        <f t="shared" si="25"/>
        <v>10130.651556012052</v>
      </c>
    </row>
    <row r="75" spans="1:18" s="35" customFormat="1" ht="15.75" hidden="1" x14ac:dyDescent="0.25">
      <c r="A75" s="34">
        <v>33239</v>
      </c>
      <c r="B75" s="319">
        <v>12296.120558656858</v>
      </c>
      <c r="C75" s="318">
        <v>8186</v>
      </c>
      <c r="D75" s="38"/>
      <c r="E75" s="46">
        <v>33239</v>
      </c>
      <c r="F75" s="41">
        <f t="shared" si="13"/>
        <v>8186</v>
      </c>
      <c r="G75" s="101">
        <f t="shared" si="14"/>
        <v>8252.3485000000001</v>
      </c>
      <c r="H75" s="101">
        <f t="shared" si="15"/>
        <v>8318.7477500000005</v>
      </c>
      <c r="I75" s="101">
        <f t="shared" si="16"/>
        <v>8385.1977500000012</v>
      </c>
      <c r="J75" s="101">
        <f t="shared" si="17"/>
        <v>8452.9904336875006</v>
      </c>
      <c r="K75" s="101">
        <f t="shared" si="18"/>
        <v>8520.8338673750022</v>
      </c>
      <c r="L75" s="101">
        <f t="shared" si="19"/>
        <v>8588.7280510625023</v>
      </c>
      <c r="M75" s="101">
        <f t="shared" si="20"/>
        <v>8657.9963294327063</v>
      </c>
      <c r="N75" s="101">
        <f t="shared" si="21"/>
        <v>8727.3153578029087</v>
      </c>
      <c r="O75" s="101">
        <f t="shared" si="22"/>
        <v>8796.6851361731133</v>
      </c>
      <c r="P75" s="101">
        <f t="shared" si="23"/>
        <v>8867.4611034103691</v>
      </c>
      <c r="Q75" s="101">
        <f t="shared" si="24"/>
        <v>8938.2878206476234</v>
      </c>
      <c r="R75" s="101">
        <f t="shared" si="25"/>
        <v>9009.1652878848799</v>
      </c>
    </row>
    <row r="76" spans="1:18" s="35" customFormat="1" ht="15.75" hidden="1" x14ac:dyDescent="0.25">
      <c r="A76" s="34">
        <v>33604</v>
      </c>
      <c r="B76" s="319">
        <v>10922.979968393474</v>
      </c>
      <c r="C76" s="318">
        <v>7266</v>
      </c>
      <c r="D76" s="39"/>
      <c r="E76" s="46">
        <v>33604</v>
      </c>
      <c r="F76" s="41">
        <f t="shared" si="13"/>
        <v>7266</v>
      </c>
      <c r="G76" s="101">
        <f t="shared" si="14"/>
        <v>7325.6785</v>
      </c>
      <c r="H76" s="101">
        <f t="shared" si="15"/>
        <v>7385.4077500000003</v>
      </c>
      <c r="I76" s="101">
        <f t="shared" si="16"/>
        <v>7445.1877500000001</v>
      </c>
      <c r="J76" s="101">
        <f t="shared" si="17"/>
        <v>7506.1653611874999</v>
      </c>
      <c r="K76" s="101">
        <f t="shared" si="18"/>
        <v>7567.1937223750001</v>
      </c>
      <c r="L76" s="101">
        <f t="shared" si="19"/>
        <v>7628.2728335624997</v>
      </c>
      <c r="M76" s="101">
        <f t="shared" si="20"/>
        <v>7690.5778116058282</v>
      </c>
      <c r="N76" s="101">
        <f t="shared" si="21"/>
        <v>7752.933539649156</v>
      </c>
      <c r="O76" s="101">
        <f t="shared" si="22"/>
        <v>7815.3400176924843</v>
      </c>
      <c r="P76" s="101">
        <f t="shared" si="23"/>
        <v>7879.0012328207549</v>
      </c>
      <c r="Q76" s="101">
        <f t="shared" si="24"/>
        <v>7942.7131979490259</v>
      </c>
      <c r="R76" s="101">
        <f t="shared" si="25"/>
        <v>8006.4759130772954</v>
      </c>
    </row>
    <row r="77" spans="1:18" s="35" customFormat="1" ht="15.75" hidden="1" x14ac:dyDescent="0.25">
      <c r="A77" s="34">
        <v>33970</v>
      </c>
      <c r="B77" s="319">
        <v>9695.943437474727</v>
      </c>
      <c r="C77" s="318">
        <v>6458</v>
      </c>
      <c r="D77" s="38"/>
      <c r="E77" s="46">
        <v>33970</v>
      </c>
      <c r="F77" s="41">
        <f t="shared" si="13"/>
        <v>6458</v>
      </c>
      <c r="G77" s="101">
        <f t="shared" si="14"/>
        <v>6511.8204999999998</v>
      </c>
      <c r="H77" s="101">
        <f t="shared" si="15"/>
        <v>6565.69175</v>
      </c>
      <c r="I77" s="101">
        <f t="shared" si="16"/>
        <v>6619.6137500000004</v>
      </c>
      <c r="J77" s="101">
        <f t="shared" si="17"/>
        <v>6674.6059496875005</v>
      </c>
      <c r="K77" s="101">
        <f t="shared" si="18"/>
        <v>6729.6488993750008</v>
      </c>
      <c r="L77" s="101">
        <f t="shared" si="19"/>
        <v>6784.7425990625006</v>
      </c>
      <c r="M77" s="101">
        <f t="shared" si="20"/>
        <v>6840.931982905704</v>
      </c>
      <c r="N77" s="101">
        <f t="shared" si="21"/>
        <v>6897.1721167489068</v>
      </c>
      <c r="O77" s="101">
        <f t="shared" si="22"/>
        <v>6953.4630005921099</v>
      </c>
      <c r="P77" s="101">
        <f t="shared" si="23"/>
        <v>7010.8756073464028</v>
      </c>
      <c r="Q77" s="101">
        <f t="shared" si="24"/>
        <v>7068.3389641006961</v>
      </c>
      <c r="R77" s="101">
        <f t="shared" si="25"/>
        <v>7125.8530708549888</v>
      </c>
    </row>
    <row r="78" spans="1:18" s="35" customFormat="1" ht="15" hidden="1" x14ac:dyDescent="0.2">
      <c r="A78" s="34">
        <v>34335</v>
      </c>
      <c r="B78" s="319">
        <v>8607.8839386155014</v>
      </c>
      <c r="C78" s="318">
        <v>5730</v>
      </c>
      <c r="D78" s="42"/>
      <c r="E78" s="46">
        <v>34335</v>
      </c>
      <c r="F78" s="41">
        <f t="shared" si="13"/>
        <v>5730</v>
      </c>
      <c r="G78" s="101">
        <f t="shared" si="14"/>
        <v>5778.5424999999996</v>
      </c>
      <c r="H78" s="101">
        <f t="shared" si="15"/>
        <v>5827.1357500000004</v>
      </c>
      <c r="I78" s="101">
        <f t="shared" si="16"/>
        <v>5875.7797499999997</v>
      </c>
      <c r="J78" s="101">
        <f t="shared" si="17"/>
        <v>5925.3791531874995</v>
      </c>
      <c r="K78" s="101">
        <f t="shared" si="18"/>
        <v>5975.0293063749996</v>
      </c>
      <c r="L78" s="101">
        <f t="shared" si="19"/>
        <v>6024.7302095625</v>
      </c>
      <c r="M78" s="101">
        <f t="shared" si="20"/>
        <v>6075.4095035818282</v>
      </c>
      <c r="N78" s="101">
        <f t="shared" si="21"/>
        <v>6126.1395476011567</v>
      </c>
      <c r="O78" s="101">
        <f t="shared" si="22"/>
        <v>6176.9203416204846</v>
      </c>
      <c r="P78" s="101">
        <f t="shared" si="23"/>
        <v>6228.7030140972329</v>
      </c>
      <c r="Q78" s="101">
        <f t="shared" si="24"/>
        <v>6280.5364365739815</v>
      </c>
      <c r="R78" s="101">
        <f t="shared" si="25"/>
        <v>6332.4206090507305</v>
      </c>
    </row>
    <row r="79" spans="1:18" s="35" customFormat="1" ht="15" hidden="1" x14ac:dyDescent="0.2">
      <c r="A79" s="34">
        <v>34700</v>
      </c>
      <c r="B79" s="319">
        <v>7643.3595793647492</v>
      </c>
      <c r="C79" s="318">
        <v>5092</v>
      </c>
      <c r="D79" s="42"/>
      <c r="E79" s="46">
        <v>34700</v>
      </c>
      <c r="F79" s="41">
        <f t="shared" si="13"/>
        <v>5092</v>
      </c>
      <c r="G79" s="101">
        <f t="shared" si="14"/>
        <v>5135.9170000000004</v>
      </c>
      <c r="H79" s="101">
        <f t="shared" si="15"/>
        <v>5179.8847500000002</v>
      </c>
      <c r="I79" s="101">
        <f t="shared" si="16"/>
        <v>5223.9032500000003</v>
      </c>
      <c r="J79" s="101">
        <f t="shared" si="17"/>
        <v>5268.7765485625005</v>
      </c>
      <c r="K79" s="101">
        <f t="shared" si="18"/>
        <v>5313.700597125001</v>
      </c>
      <c r="L79" s="101">
        <f t="shared" si="19"/>
        <v>5358.6753956875</v>
      </c>
      <c r="M79" s="101">
        <f t="shared" si="20"/>
        <v>5404.5257923062345</v>
      </c>
      <c r="N79" s="101">
        <f t="shared" si="21"/>
        <v>5450.4269389249694</v>
      </c>
      <c r="O79" s="101">
        <f t="shared" si="22"/>
        <v>5496.3788355437036</v>
      </c>
      <c r="P79" s="101">
        <f t="shared" si="23"/>
        <v>5543.2275821013955</v>
      </c>
      <c r="Q79" s="101">
        <f t="shared" si="24"/>
        <v>5590.1270786590876</v>
      </c>
      <c r="R79" s="101">
        <f t="shared" si="25"/>
        <v>5637.0773252167792</v>
      </c>
    </row>
    <row r="80" spans="1:18" s="35" customFormat="1" ht="15" hidden="1" x14ac:dyDescent="0.2">
      <c r="A80" s="34">
        <v>35065</v>
      </c>
      <c r="B80" s="319">
        <v>6790.4919809139656</v>
      </c>
      <c r="C80" s="318">
        <v>4522</v>
      </c>
      <c r="D80" s="44"/>
      <c r="E80" s="46">
        <v>35065</v>
      </c>
      <c r="F80" s="41">
        <f t="shared" si="13"/>
        <v>4522</v>
      </c>
      <c r="G80" s="101">
        <f t="shared" si="14"/>
        <v>4561.7844999999998</v>
      </c>
      <c r="H80" s="101">
        <f t="shared" si="15"/>
        <v>4601.6197500000007</v>
      </c>
      <c r="I80" s="101">
        <f t="shared" si="16"/>
        <v>4641.5057500000003</v>
      </c>
      <c r="J80" s="101">
        <f t="shared" si="17"/>
        <v>4682.1566666875005</v>
      </c>
      <c r="K80" s="101">
        <f t="shared" si="18"/>
        <v>4722.8583333750003</v>
      </c>
      <c r="L80" s="101">
        <f t="shared" si="19"/>
        <v>4763.6107500625003</v>
      </c>
      <c r="M80" s="101">
        <f t="shared" si="20"/>
        <v>4805.146928000453</v>
      </c>
      <c r="N80" s="101">
        <f t="shared" si="21"/>
        <v>4846.733855938407</v>
      </c>
      <c r="O80" s="101">
        <f t="shared" si="22"/>
        <v>4888.3715338763595</v>
      </c>
      <c r="P80" s="101">
        <f t="shared" si="23"/>
        <v>4930.8122274969628</v>
      </c>
      <c r="Q80" s="101">
        <f t="shared" si="24"/>
        <v>4973.3036711175673</v>
      </c>
      <c r="R80" s="101">
        <f t="shared" si="25"/>
        <v>5015.8458647381703</v>
      </c>
    </row>
    <row r="81" spans="1:18" s="35" customFormat="1" ht="15" hidden="1" x14ac:dyDescent="0.2">
      <c r="A81" s="34">
        <v>35431</v>
      </c>
      <c r="B81" s="317">
        <v>6020.7730341227252</v>
      </c>
      <c r="C81" s="318">
        <v>4010</v>
      </c>
      <c r="E81" s="46">
        <v>35431</v>
      </c>
      <c r="F81" s="41">
        <f t="shared" si="13"/>
        <v>4010</v>
      </c>
      <c r="G81" s="101">
        <f t="shared" si="14"/>
        <v>4046.0725000000002</v>
      </c>
      <c r="H81" s="101">
        <f t="shared" si="15"/>
        <v>4082.1957499999999</v>
      </c>
      <c r="I81" s="101">
        <f t="shared" si="16"/>
        <v>4118.3697499999998</v>
      </c>
      <c r="J81" s="101">
        <f t="shared" si="17"/>
        <v>4155.2279306874998</v>
      </c>
      <c r="K81" s="101">
        <f t="shared" si="18"/>
        <v>4192.1368613750001</v>
      </c>
      <c r="L81" s="101">
        <f t="shared" si="19"/>
        <v>4229.0965420624998</v>
      </c>
      <c r="M81" s="101">
        <f t="shared" si="20"/>
        <v>4266.7574919924527</v>
      </c>
      <c r="N81" s="101">
        <f t="shared" si="21"/>
        <v>4304.469191922406</v>
      </c>
      <c r="O81" s="101">
        <f t="shared" si="22"/>
        <v>4342.2316418523596</v>
      </c>
      <c r="P81" s="101">
        <f t="shared" si="23"/>
        <v>4380.7128212557891</v>
      </c>
      <c r="Q81" s="101">
        <f t="shared" si="24"/>
        <v>4419.2447506592189</v>
      </c>
      <c r="R81" s="101">
        <f t="shared" si="25"/>
        <v>4457.8274300626481</v>
      </c>
    </row>
    <row r="82" spans="1:18" s="35" customFormat="1" ht="15" hidden="1" x14ac:dyDescent="0.2">
      <c r="A82" s="34">
        <v>35796</v>
      </c>
      <c r="B82" s="317">
        <v>5343.7054420378381</v>
      </c>
      <c r="C82" s="318">
        <v>3561</v>
      </c>
      <c r="E82" s="46">
        <v>35796</v>
      </c>
      <c r="F82" s="41">
        <f t="shared" si="13"/>
        <v>3561</v>
      </c>
      <c r="G82" s="101">
        <f t="shared" si="14"/>
        <v>3593.8172500000001</v>
      </c>
      <c r="H82" s="101">
        <f t="shared" si="15"/>
        <v>3626.68525</v>
      </c>
      <c r="I82" s="101">
        <f t="shared" si="16"/>
        <v>3659.6040000000003</v>
      </c>
      <c r="J82" s="101">
        <f t="shared" si="17"/>
        <v>3693.1361290000004</v>
      </c>
      <c r="K82" s="101">
        <f t="shared" si="18"/>
        <v>3726.719008</v>
      </c>
      <c r="L82" s="101">
        <f t="shared" si="19"/>
        <v>3760.3526370000004</v>
      </c>
      <c r="M82" s="101">
        <f t="shared" si="20"/>
        <v>3794.6151936182505</v>
      </c>
      <c r="N82" s="101">
        <f t="shared" si="21"/>
        <v>3828.9285002365004</v>
      </c>
      <c r="O82" s="101">
        <f t="shared" si="22"/>
        <v>3863.2925568547507</v>
      </c>
      <c r="P82" s="101">
        <f t="shared" si="23"/>
        <v>3898.3014278919477</v>
      </c>
      <c r="Q82" s="101">
        <f t="shared" si="24"/>
        <v>3933.3610489291445</v>
      </c>
      <c r="R82" s="101">
        <f t="shared" si="25"/>
        <v>3968.4714199663417</v>
      </c>
    </row>
    <row r="83" spans="1:18" s="35" customFormat="1" ht="15" hidden="1" x14ac:dyDescent="0.2">
      <c r="A83" s="34">
        <v>36161</v>
      </c>
      <c r="B83" s="317">
        <v>4746.2229879699498</v>
      </c>
      <c r="C83" s="318">
        <v>3159</v>
      </c>
      <c r="E83" s="46">
        <v>36161</v>
      </c>
      <c r="F83" s="41">
        <f t="shared" si="13"/>
        <v>3159</v>
      </c>
      <c r="G83" s="101">
        <f t="shared" si="14"/>
        <v>3188.9027500000002</v>
      </c>
      <c r="H83" s="101">
        <f t="shared" si="15"/>
        <v>3218.8562499999998</v>
      </c>
      <c r="I83" s="101">
        <f t="shared" si="16"/>
        <v>3248.8605000000002</v>
      </c>
      <c r="J83" s="101">
        <f t="shared" si="17"/>
        <v>3279.4147386250002</v>
      </c>
      <c r="K83" s="101">
        <f t="shared" si="18"/>
        <v>3310.01972725</v>
      </c>
      <c r="L83" s="101">
        <f t="shared" si="19"/>
        <v>3340.6754658750006</v>
      </c>
      <c r="M83" s="101">
        <f t="shared" si="20"/>
        <v>3371.8953630025944</v>
      </c>
      <c r="N83" s="101">
        <f t="shared" si="21"/>
        <v>3403.1660101301882</v>
      </c>
      <c r="O83" s="101">
        <f t="shared" si="22"/>
        <v>3434.4874072577818</v>
      </c>
      <c r="P83" s="101">
        <f t="shared" si="23"/>
        <v>3466.3874409604009</v>
      </c>
      <c r="Q83" s="101">
        <f t="shared" si="24"/>
        <v>3498.3382246630194</v>
      </c>
      <c r="R83" s="101">
        <f t="shared" si="25"/>
        <v>3530.3397583656388</v>
      </c>
    </row>
    <row r="84" spans="1:18" s="35" customFormat="1" ht="15" hidden="1" x14ac:dyDescent="0.2">
      <c r="A84" s="34">
        <v>36526</v>
      </c>
      <c r="B84" s="317">
        <v>4205.7567521828942</v>
      </c>
      <c r="C84" s="318">
        <v>2809</v>
      </c>
      <c r="E84" s="46">
        <v>36526</v>
      </c>
      <c r="F84" s="41">
        <f t="shared" si="13"/>
        <v>2809</v>
      </c>
      <c r="G84" s="101">
        <f t="shared" si="14"/>
        <v>2836.3652499999998</v>
      </c>
      <c r="H84" s="101">
        <f t="shared" si="15"/>
        <v>2863.78125</v>
      </c>
      <c r="I84" s="101">
        <f t="shared" si="16"/>
        <v>2891.248</v>
      </c>
      <c r="J84" s="101">
        <f t="shared" si="17"/>
        <v>2919.2095480000003</v>
      </c>
      <c r="K84" s="101">
        <f t="shared" si="18"/>
        <v>2947.2218459999999</v>
      </c>
      <c r="L84" s="101">
        <f t="shared" si="19"/>
        <v>2975.2848940000003</v>
      </c>
      <c r="M84" s="101">
        <f t="shared" si="20"/>
        <v>3003.8557094815005</v>
      </c>
      <c r="N84" s="101">
        <f t="shared" si="21"/>
        <v>3032.4772749630001</v>
      </c>
      <c r="O84" s="101">
        <f t="shared" si="22"/>
        <v>3061.1495904445005</v>
      </c>
      <c r="P84" s="101">
        <f t="shared" si="23"/>
        <v>3090.342924975223</v>
      </c>
      <c r="Q84" s="101">
        <f t="shared" si="24"/>
        <v>3119.5870095059458</v>
      </c>
      <c r="R84" s="101">
        <f t="shared" si="25"/>
        <v>3148.8818440366686</v>
      </c>
    </row>
    <row r="85" spans="1:18" s="35" customFormat="1" ht="15" hidden="1" x14ac:dyDescent="0.2">
      <c r="A85" s="34">
        <v>36892</v>
      </c>
      <c r="B85" s="317">
        <v>3734.1851134851763</v>
      </c>
      <c r="C85" s="318">
        <v>2490</v>
      </c>
      <c r="E85" s="46">
        <v>36892</v>
      </c>
      <c r="F85" s="41">
        <f t="shared" si="13"/>
        <v>2490</v>
      </c>
      <c r="G85" s="101">
        <f t="shared" si="14"/>
        <v>2515.0524999999998</v>
      </c>
      <c r="H85" s="101">
        <f t="shared" si="15"/>
        <v>2540.1557499999999</v>
      </c>
      <c r="I85" s="101">
        <f t="shared" si="16"/>
        <v>2565.3097499999999</v>
      </c>
      <c r="J85" s="101">
        <f t="shared" si="17"/>
        <v>2590.9082456874999</v>
      </c>
      <c r="K85" s="101">
        <f t="shared" si="18"/>
        <v>2616.5574913749997</v>
      </c>
      <c r="L85" s="101">
        <f t="shared" si="19"/>
        <v>2642.2574870624999</v>
      </c>
      <c r="M85" s="101">
        <f t="shared" si="20"/>
        <v>2668.4138538437028</v>
      </c>
      <c r="N85" s="101">
        <f t="shared" si="21"/>
        <v>2694.620970624906</v>
      </c>
      <c r="O85" s="101">
        <f t="shared" si="22"/>
        <v>2720.8788374061091</v>
      </c>
      <c r="P85" s="101">
        <f t="shared" si="23"/>
        <v>2747.6052089773034</v>
      </c>
      <c r="Q85" s="101">
        <f t="shared" si="24"/>
        <v>2774.3823305484975</v>
      </c>
      <c r="R85" s="101">
        <f t="shared" si="25"/>
        <v>2801.210202119692</v>
      </c>
    </row>
    <row r="86" spans="1:18" s="35" customFormat="1" ht="15" hidden="1" x14ac:dyDescent="0.2">
      <c r="A86" s="34">
        <v>37257</v>
      </c>
      <c r="B86" s="317">
        <v>3313.6905036640369</v>
      </c>
      <c r="C86" s="318">
        <v>2209</v>
      </c>
      <c r="E86" s="46">
        <v>37257</v>
      </c>
      <c r="F86" s="41">
        <f t="shared" si="13"/>
        <v>2209</v>
      </c>
      <c r="G86" s="101">
        <f t="shared" si="14"/>
        <v>2232.0152499999999</v>
      </c>
      <c r="H86" s="101">
        <f t="shared" si="15"/>
        <v>2255.0812499999997</v>
      </c>
      <c r="I86" s="101">
        <f t="shared" si="16"/>
        <v>2278.1980000000003</v>
      </c>
      <c r="J86" s="101">
        <f t="shared" si="17"/>
        <v>2301.7149355000001</v>
      </c>
      <c r="K86" s="101">
        <f t="shared" si="18"/>
        <v>2325.2826210000003</v>
      </c>
      <c r="L86" s="101">
        <f t="shared" si="19"/>
        <v>2348.9010565000003</v>
      </c>
      <c r="M86" s="101">
        <f t="shared" si="20"/>
        <v>2372.9305891596255</v>
      </c>
      <c r="N86" s="101">
        <f t="shared" si="21"/>
        <v>2397.01087181925</v>
      </c>
      <c r="O86" s="101">
        <f t="shared" si="22"/>
        <v>2421.1419044788754</v>
      </c>
      <c r="P86" s="101">
        <f t="shared" si="23"/>
        <v>2445.6951832863474</v>
      </c>
      <c r="Q86" s="101">
        <f t="shared" si="24"/>
        <v>2470.2992120938188</v>
      </c>
      <c r="R86" s="101">
        <f t="shared" si="25"/>
        <v>2494.953990901291</v>
      </c>
    </row>
    <row r="87" spans="1:18" s="35" customFormat="1" ht="15" hidden="1" x14ac:dyDescent="0.2">
      <c r="A87" s="34">
        <v>37622</v>
      </c>
      <c r="B87" s="317">
        <v>2926.455354506717</v>
      </c>
      <c r="C87" s="318">
        <v>1952</v>
      </c>
      <c r="E87" s="46">
        <v>37622</v>
      </c>
      <c r="F87" s="41">
        <f t="shared" si="13"/>
        <v>1952</v>
      </c>
      <c r="G87" s="101">
        <f t="shared" si="14"/>
        <v>1973.152</v>
      </c>
      <c r="H87" s="101">
        <f t="shared" si="15"/>
        <v>1994.3547500000002</v>
      </c>
      <c r="I87" s="101">
        <f t="shared" si="16"/>
        <v>2015.60825</v>
      </c>
      <c r="J87" s="101">
        <f t="shared" si="17"/>
        <v>2037.2214098125</v>
      </c>
      <c r="K87" s="101">
        <f t="shared" si="18"/>
        <v>2058.8853196249997</v>
      </c>
      <c r="L87" s="101">
        <f t="shared" si="19"/>
        <v>2080.5999794375002</v>
      </c>
      <c r="M87" s="101">
        <f t="shared" si="20"/>
        <v>2102.6843292884223</v>
      </c>
      <c r="N87" s="101">
        <f t="shared" si="21"/>
        <v>2124.8194291393438</v>
      </c>
      <c r="O87" s="101">
        <f t="shared" si="22"/>
        <v>2147.0052789902661</v>
      </c>
      <c r="P87" s="101">
        <f t="shared" si="23"/>
        <v>2169.5710672629457</v>
      </c>
      <c r="Q87" s="101">
        <f t="shared" si="24"/>
        <v>2192.1876055356247</v>
      </c>
      <c r="R87" s="101">
        <f t="shared" si="25"/>
        <v>2214.8548938083045</v>
      </c>
    </row>
    <row r="88" spans="1:18" s="35" customFormat="1" ht="15" hidden="1" x14ac:dyDescent="0.2">
      <c r="A88" s="34">
        <v>37987</v>
      </c>
      <c r="B88" s="317">
        <v>2580.074227403803</v>
      </c>
      <c r="C88" s="318">
        <v>1719</v>
      </c>
      <c r="E88" s="46">
        <v>37987</v>
      </c>
      <c r="F88" s="41">
        <f t="shared" si="13"/>
        <v>1719</v>
      </c>
      <c r="G88" s="101">
        <f t="shared" si="14"/>
        <v>1738.4627499999999</v>
      </c>
      <c r="H88" s="101">
        <f t="shared" si="15"/>
        <v>1757.9762500000002</v>
      </c>
      <c r="I88" s="101">
        <f t="shared" si="16"/>
        <v>1777.5405000000001</v>
      </c>
      <c r="J88" s="101">
        <f t="shared" si="17"/>
        <v>1797.427668625</v>
      </c>
      <c r="K88" s="101">
        <f t="shared" si="18"/>
        <v>1817.3655872500001</v>
      </c>
      <c r="L88" s="101">
        <f t="shared" si="19"/>
        <v>1837.3542558750003</v>
      </c>
      <c r="M88" s="101">
        <f t="shared" si="20"/>
        <v>1857.675074230094</v>
      </c>
      <c r="N88" s="101">
        <f t="shared" si="21"/>
        <v>1878.0466425851878</v>
      </c>
      <c r="O88" s="101">
        <f t="shared" si="22"/>
        <v>1898.4689609402817</v>
      </c>
      <c r="P88" s="101">
        <f t="shared" si="23"/>
        <v>1919.2328609070987</v>
      </c>
      <c r="Q88" s="101">
        <f t="shared" si="24"/>
        <v>1940.0475108739158</v>
      </c>
      <c r="R88" s="101">
        <f t="shared" si="25"/>
        <v>1960.9129108407328</v>
      </c>
    </row>
    <row r="89" spans="1:18" s="35" customFormat="1" ht="15" hidden="1" x14ac:dyDescent="0.2">
      <c r="A89" s="34">
        <v>38353</v>
      </c>
      <c r="B89" s="317">
        <v>2257.4698198570172</v>
      </c>
      <c r="C89" s="318">
        <v>1504</v>
      </c>
      <c r="E89" s="46">
        <v>38353</v>
      </c>
      <c r="F89" s="41">
        <f t="shared" si="13"/>
        <v>1504</v>
      </c>
      <c r="G89" s="101">
        <f t="shared" si="14"/>
        <v>1521.904</v>
      </c>
      <c r="H89" s="101">
        <f t="shared" si="15"/>
        <v>1539.8587500000001</v>
      </c>
      <c r="I89" s="101">
        <f t="shared" si="16"/>
        <v>1557.8642500000001</v>
      </c>
      <c r="J89" s="101">
        <f t="shared" si="17"/>
        <v>1576.1587658125002</v>
      </c>
      <c r="K89" s="101">
        <f t="shared" si="18"/>
        <v>1594.5040316250002</v>
      </c>
      <c r="L89" s="101">
        <f t="shared" si="19"/>
        <v>1612.9000474375002</v>
      </c>
      <c r="M89" s="101">
        <f t="shared" si="20"/>
        <v>1631.5935727814222</v>
      </c>
      <c r="N89" s="101">
        <f t="shared" si="21"/>
        <v>1650.3378481253442</v>
      </c>
      <c r="O89" s="101">
        <f t="shared" si="22"/>
        <v>1669.1328734692659</v>
      </c>
      <c r="P89" s="101">
        <f t="shared" si="23"/>
        <v>1688.234086801918</v>
      </c>
      <c r="Q89" s="101">
        <f t="shared" si="24"/>
        <v>1707.3860501345703</v>
      </c>
      <c r="R89" s="101">
        <f t="shared" si="25"/>
        <v>1726.5887634672224</v>
      </c>
    </row>
    <row r="90" spans="1:18" s="35" customFormat="1" ht="15" hidden="1" x14ac:dyDescent="0.2">
      <c r="A90" s="34">
        <v>38718</v>
      </c>
      <c r="B90" s="317">
        <v>1960.7431573751142</v>
      </c>
      <c r="C90" s="318">
        <v>1305</v>
      </c>
      <c r="E90" s="46">
        <v>38718</v>
      </c>
      <c r="F90" s="41">
        <f t="shared" si="13"/>
        <v>1305</v>
      </c>
      <c r="G90" s="101">
        <f t="shared" si="14"/>
        <v>1321.4612500000001</v>
      </c>
      <c r="H90" s="101">
        <f t="shared" si="15"/>
        <v>1337.97325</v>
      </c>
      <c r="I90" s="101">
        <f t="shared" si="16"/>
        <v>1354.5360000000001</v>
      </c>
      <c r="J90" s="101">
        <f t="shared" si="17"/>
        <v>1371.3563860000002</v>
      </c>
      <c r="K90" s="101">
        <f t="shared" si="18"/>
        <v>1388.2275220000001</v>
      </c>
      <c r="L90" s="101">
        <f t="shared" si="19"/>
        <v>1405.1494080000002</v>
      </c>
      <c r="M90" s="101">
        <f t="shared" si="20"/>
        <v>1422.3367412080001</v>
      </c>
      <c r="N90" s="101">
        <f t="shared" si="21"/>
        <v>1439.5748244160004</v>
      </c>
      <c r="O90" s="101">
        <f t="shared" si="22"/>
        <v>1456.8636576240003</v>
      </c>
      <c r="P90" s="101">
        <f t="shared" si="23"/>
        <v>1474.4259191417743</v>
      </c>
      <c r="Q90" s="101">
        <f t="shared" si="24"/>
        <v>1492.0389306595484</v>
      </c>
      <c r="R90" s="101">
        <f t="shared" si="25"/>
        <v>1509.7026921773224</v>
      </c>
    </row>
    <row r="91" spans="1:18" s="35" customFormat="1" ht="15" hidden="1" x14ac:dyDescent="0.2">
      <c r="A91" s="34">
        <v>39083</v>
      </c>
      <c r="B91" s="317">
        <v>1686.3526068986075</v>
      </c>
      <c r="C91" s="318">
        <v>1125</v>
      </c>
      <c r="E91" s="46">
        <v>39083</v>
      </c>
      <c r="F91" s="41">
        <f t="shared" si="13"/>
        <v>1125</v>
      </c>
      <c r="G91" s="101">
        <f t="shared" si="14"/>
        <v>1140.15625</v>
      </c>
      <c r="H91" s="101">
        <f t="shared" si="15"/>
        <v>1155.3632500000001</v>
      </c>
      <c r="I91" s="101">
        <f t="shared" si="16"/>
        <v>1170.6210000000001</v>
      </c>
      <c r="J91" s="101">
        <f t="shared" si="17"/>
        <v>1186.10800225</v>
      </c>
      <c r="K91" s="101">
        <f t="shared" si="18"/>
        <v>1201.6457545000003</v>
      </c>
      <c r="L91" s="101">
        <f t="shared" si="19"/>
        <v>1217.2342567500002</v>
      </c>
      <c r="M91" s="101">
        <f t="shared" si="20"/>
        <v>1233.0592051114377</v>
      </c>
      <c r="N91" s="101">
        <f t="shared" si="21"/>
        <v>1248.9349034728752</v>
      </c>
      <c r="O91" s="101">
        <f t="shared" si="22"/>
        <v>1264.8613518343127</v>
      </c>
      <c r="P91" s="101">
        <f t="shared" si="23"/>
        <v>1281.0315966351116</v>
      </c>
      <c r="Q91" s="101">
        <f t="shared" si="24"/>
        <v>1297.2525914359103</v>
      </c>
      <c r="R91" s="101">
        <f t="shared" si="25"/>
        <v>1313.5243362367091</v>
      </c>
    </row>
    <row r="92" spans="1:18" s="35" customFormat="1" ht="15" hidden="1" x14ac:dyDescent="0.2">
      <c r="A92" s="34">
        <v>39448</v>
      </c>
      <c r="B92" s="317">
        <v>1433.3431382774136</v>
      </c>
      <c r="C92" s="318">
        <v>956</v>
      </c>
      <c r="E92" s="46">
        <v>39448</v>
      </c>
      <c r="F92" s="41">
        <f t="shared" si="13"/>
        <v>956</v>
      </c>
      <c r="G92" s="101">
        <f t="shared" si="14"/>
        <v>969.93100000000004</v>
      </c>
      <c r="H92" s="101">
        <f t="shared" si="15"/>
        <v>983.91274999999996</v>
      </c>
      <c r="I92" s="101">
        <f t="shared" si="16"/>
        <v>997.94524999999999</v>
      </c>
      <c r="J92" s="101">
        <f t="shared" si="17"/>
        <v>1012.1803530625</v>
      </c>
      <c r="K92" s="101">
        <f t="shared" si="18"/>
        <v>1026.4662061250001</v>
      </c>
      <c r="L92" s="101">
        <f t="shared" si="19"/>
        <v>1040.8028091875001</v>
      </c>
      <c r="M92" s="101">
        <f t="shared" si="20"/>
        <v>1055.3486295541095</v>
      </c>
      <c r="N92" s="101">
        <f t="shared" si="21"/>
        <v>1069.945199920719</v>
      </c>
      <c r="O92" s="101">
        <f t="shared" si="22"/>
        <v>1084.5925202873284</v>
      </c>
      <c r="P92" s="101">
        <f t="shared" si="23"/>
        <v>1099.4558160594115</v>
      </c>
      <c r="Q92" s="101">
        <f t="shared" si="24"/>
        <v>1114.3698618314947</v>
      </c>
      <c r="R92" s="101">
        <f t="shared" si="25"/>
        <v>1129.3346576035779</v>
      </c>
    </row>
    <row r="93" spans="1:18" s="35" customFormat="1" ht="15" hidden="1" x14ac:dyDescent="0.2">
      <c r="A93" s="34">
        <v>39814</v>
      </c>
      <c r="B93" s="317">
        <v>1200.5269136306811</v>
      </c>
      <c r="C93" s="318">
        <v>797</v>
      </c>
      <c r="E93" s="46">
        <v>39814</v>
      </c>
      <c r="F93" s="41">
        <f t="shared" si="13"/>
        <v>797</v>
      </c>
      <c r="G93" s="101">
        <f t="shared" si="14"/>
        <v>809.77824999999996</v>
      </c>
      <c r="H93" s="101">
        <f t="shared" si="15"/>
        <v>822.60725000000002</v>
      </c>
      <c r="I93" s="101">
        <f t="shared" si="16"/>
        <v>835.48699999999997</v>
      </c>
      <c r="J93" s="101">
        <f t="shared" si="17"/>
        <v>848.54428074999998</v>
      </c>
      <c r="K93" s="101">
        <f t="shared" si="18"/>
        <v>861.6523115</v>
      </c>
      <c r="L93" s="101">
        <f t="shared" si="19"/>
        <v>874.81109224999989</v>
      </c>
      <c r="M93" s="101">
        <f t="shared" si="20"/>
        <v>888.15347266881236</v>
      </c>
      <c r="N93" s="101">
        <f t="shared" si="21"/>
        <v>901.54660308762493</v>
      </c>
      <c r="O93" s="101">
        <f t="shared" si="22"/>
        <v>914.99048350643739</v>
      </c>
      <c r="P93" s="101">
        <f t="shared" si="23"/>
        <v>928.62416451185902</v>
      </c>
      <c r="Q93" s="101">
        <f t="shared" si="24"/>
        <v>942.30859551728076</v>
      </c>
      <c r="R93" s="101">
        <f t="shared" si="25"/>
        <v>956.04377652270239</v>
      </c>
    </row>
    <row r="94" spans="1:18" s="35" customFormat="1" ht="15" hidden="1" x14ac:dyDescent="0.2">
      <c r="A94" s="34">
        <v>40179</v>
      </c>
      <c r="B94" s="317">
        <v>984.34041931585875</v>
      </c>
      <c r="C94" s="318">
        <v>655</v>
      </c>
      <c r="E94" s="46">
        <v>40179</v>
      </c>
      <c r="F94" s="41">
        <f t="shared" si="13"/>
        <v>655</v>
      </c>
      <c r="G94" s="101">
        <f t="shared" si="14"/>
        <v>666.74874999999997</v>
      </c>
      <c r="H94" s="101">
        <f t="shared" si="15"/>
        <v>678.54824999999994</v>
      </c>
      <c r="I94" s="101">
        <f t="shared" si="16"/>
        <v>690.39850000000001</v>
      </c>
      <c r="J94" s="101">
        <f t="shared" si="17"/>
        <v>702.40388912499998</v>
      </c>
      <c r="K94" s="101">
        <f t="shared" si="18"/>
        <v>714.46002825000005</v>
      </c>
      <c r="L94" s="101">
        <f t="shared" si="19"/>
        <v>726.566917375</v>
      </c>
      <c r="M94" s="101">
        <f t="shared" si="20"/>
        <v>738.83452752596872</v>
      </c>
      <c r="N94" s="101">
        <f t="shared" si="21"/>
        <v>751.15288767693744</v>
      </c>
      <c r="O94" s="101">
        <f t="shared" si="22"/>
        <v>763.52199782790626</v>
      </c>
      <c r="P94" s="101">
        <f t="shared" si="23"/>
        <v>776.05753231215863</v>
      </c>
      <c r="Q94" s="101">
        <f t="shared" si="24"/>
        <v>788.64381679641087</v>
      </c>
      <c r="R94" s="101">
        <f t="shared" si="25"/>
        <v>801.28085128066323</v>
      </c>
    </row>
    <row r="95" spans="1:18" s="35" customFormat="1" ht="15" hidden="1" x14ac:dyDescent="0.2">
      <c r="A95" s="34">
        <v>40544</v>
      </c>
      <c r="B95" s="317">
        <v>784.78365533294505</v>
      </c>
      <c r="C95" s="318">
        <v>522</v>
      </c>
      <c r="E95" s="46">
        <v>40544</v>
      </c>
      <c r="F95" s="41">
        <f t="shared" si="13"/>
        <v>522</v>
      </c>
      <c r="G95" s="101">
        <f t="shared" si="14"/>
        <v>532.78449999999998</v>
      </c>
      <c r="H95" s="101">
        <f t="shared" si="15"/>
        <v>543.61974999999995</v>
      </c>
      <c r="I95" s="101">
        <f t="shared" si="16"/>
        <v>554.50575000000003</v>
      </c>
      <c r="J95" s="101">
        <f t="shared" si="17"/>
        <v>565.52591668750006</v>
      </c>
      <c r="K95" s="101">
        <f t="shared" si="18"/>
        <v>576.59683337500007</v>
      </c>
      <c r="L95" s="101">
        <f t="shared" si="19"/>
        <v>587.71850006249997</v>
      </c>
      <c r="M95" s="101">
        <f t="shared" si="20"/>
        <v>598.97945918795313</v>
      </c>
      <c r="N95" s="101">
        <f t="shared" si="21"/>
        <v>610.29116831340616</v>
      </c>
      <c r="O95" s="101">
        <f t="shared" si="22"/>
        <v>621.6536274388593</v>
      </c>
      <c r="P95" s="101">
        <f t="shared" si="23"/>
        <v>633.16061623779103</v>
      </c>
      <c r="Q95" s="101">
        <f t="shared" si="24"/>
        <v>644.71835503672276</v>
      </c>
      <c r="R95" s="101">
        <f t="shared" si="25"/>
        <v>656.32684383565447</v>
      </c>
    </row>
    <row r="96" spans="1:18" s="35" customFormat="1" ht="15" hidden="1" x14ac:dyDescent="0.2">
      <c r="A96" s="34">
        <v>40909</v>
      </c>
      <c r="B96" s="317">
        <v>599.48094592023938</v>
      </c>
      <c r="C96" s="318">
        <v>399</v>
      </c>
      <c r="E96" s="46">
        <v>40909</v>
      </c>
      <c r="F96" s="41">
        <f t="shared" si="13"/>
        <v>399</v>
      </c>
      <c r="G96" s="101">
        <f t="shared" si="14"/>
        <v>408.89274999999998</v>
      </c>
      <c r="H96" s="101">
        <f t="shared" si="15"/>
        <v>418.83625000000001</v>
      </c>
      <c r="I96" s="101">
        <f t="shared" si="16"/>
        <v>428.83049999999997</v>
      </c>
      <c r="J96" s="101">
        <f t="shared" si="17"/>
        <v>438.939521125</v>
      </c>
      <c r="K96" s="101">
        <f t="shared" si="18"/>
        <v>449.09929224999996</v>
      </c>
      <c r="L96" s="101">
        <f t="shared" si="19"/>
        <v>459.30981337499998</v>
      </c>
      <c r="M96" s="101">
        <f t="shared" si="20"/>
        <v>469.63980952196874</v>
      </c>
      <c r="N96" s="101">
        <f t="shared" si="21"/>
        <v>480.02055566893745</v>
      </c>
      <c r="O96" s="101">
        <f t="shared" si="22"/>
        <v>490.4520518159062</v>
      </c>
      <c r="P96" s="101">
        <f t="shared" si="23"/>
        <v>501.00782919157155</v>
      </c>
      <c r="Q96" s="101">
        <f t="shared" si="24"/>
        <v>511.61435656723683</v>
      </c>
      <c r="R96" s="101">
        <f t="shared" si="25"/>
        <v>522.2716339429021</v>
      </c>
    </row>
    <row r="97" spans="1:18" s="35" customFormat="1" ht="15" hidden="1" x14ac:dyDescent="0.2">
      <c r="A97" s="34">
        <v>41275</v>
      </c>
      <c r="B97" s="317">
        <v>429.62012895859243</v>
      </c>
      <c r="C97" s="318">
        <v>286</v>
      </c>
      <c r="E97" s="46">
        <v>41275</v>
      </c>
      <c r="F97" s="41">
        <f t="shared" si="13"/>
        <v>286</v>
      </c>
      <c r="G97" s="101">
        <f t="shared" si="14"/>
        <v>295.07350000000002</v>
      </c>
      <c r="H97" s="101">
        <f t="shared" si="15"/>
        <v>304.19774999999998</v>
      </c>
      <c r="I97" s="101">
        <f t="shared" si="16"/>
        <v>313.37275</v>
      </c>
      <c r="J97" s="101">
        <f t="shared" si="17"/>
        <v>322.64470243749997</v>
      </c>
      <c r="K97" s="101">
        <f t="shared" si="18"/>
        <v>331.967404875</v>
      </c>
      <c r="L97" s="101">
        <f t="shared" si="19"/>
        <v>341.34085731249996</v>
      </c>
      <c r="M97" s="101">
        <f t="shared" si="20"/>
        <v>350.81557852801558</v>
      </c>
      <c r="N97" s="101">
        <f t="shared" si="21"/>
        <v>360.34104974353119</v>
      </c>
      <c r="O97" s="101">
        <f t="shared" si="22"/>
        <v>369.91727095904685</v>
      </c>
      <c r="P97" s="101">
        <f t="shared" si="23"/>
        <v>379.59917117349994</v>
      </c>
      <c r="Q97" s="101">
        <f t="shared" si="24"/>
        <v>389.33182138795303</v>
      </c>
      <c r="R97" s="101">
        <f t="shared" si="25"/>
        <v>399.11522160240611</v>
      </c>
    </row>
    <row r="98" spans="1:18" s="35" customFormat="1" ht="15" hidden="1" x14ac:dyDescent="0.2">
      <c r="A98" s="34">
        <v>41640</v>
      </c>
      <c r="B98" s="317">
        <v>273.88866534637185</v>
      </c>
      <c r="C98" s="318">
        <v>182</v>
      </c>
      <c r="E98" s="46">
        <v>41640</v>
      </c>
      <c r="F98" s="41">
        <f t="shared" si="13"/>
        <v>182</v>
      </c>
      <c r="G98" s="101">
        <f t="shared" si="14"/>
        <v>190.31950000000001</v>
      </c>
      <c r="H98" s="101">
        <f t="shared" si="15"/>
        <v>198.68975</v>
      </c>
      <c r="I98" s="101">
        <f t="shared" si="16"/>
        <v>207.11074999999997</v>
      </c>
      <c r="J98" s="101">
        <f t="shared" si="17"/>
        <v>215.61230293749998</v>
      </c>
      <c r="K98" s="101">
        <f t="shared" si="18"/>
        <v>224.16460587499995</v>
      </c>
      <c r="L98" s="101">
        <f t="shared" si="19"/>
        <v>232.76765881249995</v>
      </c>
      <c r="M98" s="101">
        <f t="shared" si="20"/>
        <v>241.45522433889056</v>
      </c>
      <c r="N98" s="101">
        <f t="shared" si="21"/>
        <v>250.1935398652812</v>
      </c>
      <c r="O98" s="101">
        <f t="shared" si="22"/>
        <v>258.98260539167183</v>
      </c>
      <c r="P98" s="101">
        <f t="shared" si="23"/>
        <v>267.86022928076147</v>
      </c>
      <c r="Q98" s="101">
        <f t="shared" si="24"/>
        <v>276.78860316985106</v>
      </c>
      <c r="R98" s="101">
        <f t="shared" si="25"/>
        <v>285.76772705894069</v>
      </c>
    </row>
    <row r="99" spans="1:18" s="35" customFormat="1" ht="15" hidden="1" x14ac:dyDescent="0.2">
      <c r="A99" s="34">
        <v>42005</v>
      </c>
      <c r="B99" s="317">
        <v>131.11441741181443</v>
      </c>
      <c r="C99" s="318">
        <v>87</v>
      </c>
      <c r="E99" s="46">
        <v>42005</v>
      </c>
      <c r="F99" s="41">
        <f t="shared" si="13"/>
        <v>87</v>
      </c>
      <c r="G99" s="101">
        <f t="shared" si="14"/>
        <v>94.630750000000006</v>
      </c>
      <c r="H99" s="101">
        <f t="shared" si="15"/>
        <v>102.31224999999999</v>
      </c>
      <c r="I99" s="101">
        <f t="shared" si="16"/>
        <v>110.0445</v>
      </c>
      <c r="J99" s="101">
        <f t="shared" si="17"/>
        <v>117.84232262499999</v>
      </c>
      <c r="K99" s="101">
        <f t="shared" si="18"/>
        <v>125.69089525</v>
      </c>
      <c r="L99" s="101">
        <f t="shared" si="19"/>
        <v>133.59021787499998</v>
      </c>
      <c r="M99" s="101">
        <f t="shared" si="20"/>
        <v>141.55874695459372</v>
      </c>
      <c r="N99" s="101">
        <f t="shared" si="21"/>
        <v>149.57802603418747</v>
      </c>
      <c r="O99" s="101">
        <f t="shared" si="22"/>
        <v>157.6480551137812</v>
      </c>
      <c r="P99" s="101">
        <f t="shared" si="23"/>
        <v>165.79100351335612</v>
      </c>
      <c r="Q99" s="101">
        <f t="shared" si="24"/>
        <v>173.98470191293103</v>
      </c>
      <c r="R99" s="101">
        <f t="shared" si="25"/>
        <v>182.22915031250591</v>
      </c>
    </row>
    <row r="100" spans="1:18" s="35" customFormat="1" ht="15" hidden="1" x14ac:dyDescent="0.2">
      <c r="A100" s="34">
        <v>42370</v>
      </c>
      <c r="B100" s="318">
        <v>0</v>
      </c>
      <c r="C100" s="318">
        <v>0</v>
      </c>
      <c r="E100" s="46">
        <v>42370</v>
      </c>
      <c r="F100" s="41">
        <f t="shared" si="13"/>
        <v>0</v>
      </c>
      <c r="G100" s="101">
        <f t="shared" si="14"/>
        <v>7</v>
      </c>
      <c r="H100" s="101">
        <f t="shared" si="15"/>
        <v>14.050750000000001</v>
      </c>
      <c r="I100" s="101">
        <f t="shared" si="16"/>
        <v>21.152250000000002</v>
      </c>
      <c r="J100" s="101">
        <f t="shared" si="17"/>
        <v>28.305603812500003</v>
      </c>
      <c r="K100" s="101">
        <f t="shared" si="18"/>
        <v>35.509707625000004</v>
      </c>
      <c r="L100" s="101">
        <f t="shared" si="19"/>
        <v>42.764561437500006</v>
      </c>
      <c r="M100" s="101">
        <f t="shared" si="20"/>
        <v>50.074604507921883</v>
      </c>
      <c r="N100" s="101">
        <f t="shared" si="21"/>
        <v>57.43539757834376</v>
      </c>
      <c r="O100" s="101">
        <f t="shared" si="22"/>
        <v>64.846940648765624</v>
      </c>
      <c r="P100" s="101">
        <f t="shared" si="23"/>
        <v>72.31708096846917</v>
      </c>
      <c r="Q100" s="101">
        <f t="shared" si="24"/>
        <v>79.837971288172724</v>
      </c>
      <c r="R100" s="101">
        <f t="shared" si="25"/>
        <v>87.409611607876272</v>
      </c>
    </row>
    <row r="101" spans="1:18" s="35" customFormat="1" ht="15.75" hidden="1" x14ac:dyDescent="0.2">
      <c r="A101" s="34">
        <v>42736</v>
      </c>
      <c r="B101" s="318">
        <v>0</v>
      </c>
      <c r="C101" s="318">
        <v>0</v>
      </c>
      <c r="E101" s="46">
        <v>42736</v>
      </c>
      <c r="F101" s="51"/>
      <c r="G101" s="42"/>
      <c r="H101" s="42"/>
      <c r="I101" s="42"/>
      <c r="J101" s="42"/>
      <c r="K101" s="42"/>
      <c r="L101" s="42"/>
      <c r="M101" s="42"/>
      <c r="N101" s="42"/>
      <c r="O101" s="42"/>
      <c r="P101" s="42"/>
      <c r="Q101" s="42"/>
      <c r="R101" s="42"/>
    </row>
    <row r="102" spans="1:18" s="35" customFormat="1" ht="15.75" hidden="1" x14ac:dyDescent="0.2">
      <c r="A102" s="34">
        <v>43101</v>
      </c>
      <c r="B102" s="318">
        <v>0</v>
      </c>
      <c r="C102" s="318">
        <v>0</v>
      </c>
      <c r="E102" s="46">
        <v>43101</v>
      </c>
      <c r="F102" s="51"/>
      <c r="G102" s="42"/>
      <c r="H102" s="42"/>
      <c r="I102" s="42"/>
      <c r="J102" s="42"/>
      <c r="K102" s="42"/>
      <c r="L102" s="42"/>
      <c r="M102" s="42"/>
      <c r="N102" s="42"/>
      <c r="O102" s="42"/>
      <c r="P102" s="42"/>
      <c r="Q102" s="42"/>
      <c r="R102" s="42"/>
    </row>
    <row r="103" spans="1:18" s="35" customFormat="1" ht="15.75" hidden="1" x14ac:dyDescent="0.2">
      <c r="A103" s="34">
        <v>43466</v>
      </c>
      <c r="B103" s="318">
        <v>0</v>
      </c>
      <c r="C103" s="318">
        <v>0</v>
      </c>
      <c r="E103" s="46">
        <v>43466</v>
      </c>
      <c r="F103" s="51"/>
      <c r="G103" s="42"/>
      <c r="H103" s="42"/>
      <c r="I103" s="42"/>
      <c r="J103" s="42"/>
      <c r="K103" s="42"/>
      <c r="L103" s="42"/>
      <c r="M103" s="42"/>
      <c r="N103" s="42"/>
      <c r="O103" s="42"/>
      <c r="P103" s="42"/>
      <c r="Q103" s="42"/>
      <c r="R103" s="42"/>
    </row>
    <row r="104" spans="1:18" s="35" customFormat="1" ht="15.75" hidden="1" x14ac:dyDescent="0.2">
      <c r="A104" s="34">
        <v>43831</v>
      </c>
      <c r="B104" s="318">
        <v>0</v>
      </c>
      <c r="C104" s="318">
        <v>0</v>
      </c>
      <c r="E104" s="46">
        <v>43831</v>
      </c>
      <c r="F104" s="51"/>
      <c r="G104" s="42"/>
      <c r="H104" s="42"/>
      <c r="I104" s="42"/>
      <c r="J104" s="42"/>
      <c r="K104" s="42"/>
      <c r="L104" s="42"/>
      <c r="M104" s="42"/>
      <c r="N104" s="42"/>
      <c r="O104" s="42"/>
      <c r="P104" s="42"/>
      <c r="Q104" s="42"/>
      <c r="R104" s="42"/>
    </row>
    <row r="105" spans="1:18" s="35" customFormat="1" ht="15" hidden="1" x14ac:dyDescent="0.2">
      <c r="A105" s="34">
        <v>44197</v>
      </c>
      <c r="E105" s="46">
        <v>44197</v>
      </c>
    </row>
    <row r="106" spans="1:18" s="35" customFormat="1" ht="15" hidden="1" x14ac:dyDescent="0.2">
      <c r="A106" s="34">
        <v>44562</v>
      </c>
      <c r="E106" s="46">
        <v>44562</v>
      </c>
    </row>
    <row r="107" spans="1:18" s="35" customFormat="1" ht="15" hidden="1" x14ac:dyDescent="0.2">
      <c r="A107" s="34">
        <v>44927</v>
      </c>
      <c r="E107" s="46">
        <v>44927</v>
      </c>
    </row>
    <row r="108" spans="1:18" s="35" customFormat="1" ht="15" hidden="1" x14ac:dyDescent="0.2">
      <c r="A108" s="34">
        <v>45292</v>
      </c>
      <c r="E108" s="46">
        <v>45292</v>
      </c>
    </row>
    <row r="109" spans="1:18" s="35" customFormat="1" ht="15" hidden="1" x14ac:dyDescent="0.2">
      <c r="A109" s="34">
        <v>45658</v>
      </c>
      <c r="E109" s="46">
        <v>45658</v>
      </c>
    </row>
    <row r="110" spans="1:18" s="35" customFormat="1" ht="15" hidden="1" x14ac:dyDescent="0.2">
      <c r="A110" s="34">
        <v>46023</v>
      </c>
      <c r="E110" s="46">
        <v>46023</v>
      </c>
    </row>
    <row r="111" spans="1:18" s="35" customFormat="1" ht="15" hidden="1" x14ac:dyDescent="0.2">
      <c r="A111" s="34">
        <v>46388</v>
      </c>
      <c r="E111" s="46">
        <v>46388</v>
      </c>
    </row>
    <row r="112" spans="1:18" s="35" customFormat="1" ht="15" hidden="1" x14ac:dyDescent="0.2">
      <c r="A112" s="34">
        <v>46753</v>
      </c>
      <c r="E112" s="46">
        <v>46753</v>
      </c>
    </row>
    <row r="113" spans="1:18" s="35" customFormat="1" ht="15" hidden="1" x14ac:dyDescent="0.2">
      <c r="A113" s="34">
        <v>47119</v>
      </c>
      <c r="E113" s="46">
        <v>47119</v>
      </c>
    </row>
    <row r="114" spans="1:18" s="35" customFormat="1" ht="15" hidden="1" x14ac:dyDescent="0.2">
      <c r="A114" s="34">
        <v>47484</v>
      </c>
      <c r="E114" s="46">
        <v>47484</v>
      </c>
    </row>
    <row r="115" spans="1:18" s="35" customFormat="1" hidden="1" x14ac:dyDescent="0.2"/>
    <row r="116" spans="1:18" s="35" customFormat="1" hidden="1" x14ac:dyDescent="0.2"/>
    <row r="117" spans="1:18" s="35" customFormat="1" hidden="1" x14ac:dyDescent="0.2"/>
    <row r="118" spans="1:18" s="35" customFormat="1" hidden="1" x14ac:dyDescent="0.2"/>
    <row r="119" spans="1:18" s="35" customFormat="1" hidden="1" x14ac:dyDescent="0.2"/>
    <row r="120" spans="1:18" s="35" customFormat="1" hidden="1" x14ac:dyDescent="0.2"/>
    <row r="121" spans="1:18" s="35" customFormat="1" hidden="1" x14ac:dyDescent="0.2"/>
    <row r="122" spans="1:18" s="35" customFormat="1" hidden="1" x14ac:dyDescent="0.2"/>
    <row r="123" spans="1:18" s="35" customFormat="1" hidden="1" x14ac:dyDescent="0.2"/>
    <row r="124" spans="1:18" s="35" customFormat="1" hidden="1" x14ac:dyDescent="0.2"/>
    <row r="125" spans="1:18" s="35" customFormat="1" hidden="1" x14ac:dyDescent="0.2"/>
    <row r="126" spans="1:18" s="35" customFormat="1" hidden="1" x14ac:dyDescent="0.2"/>
    <row r="127" spans="1:18" s="35" customFormat="1" hidden="1" x14ac:dyDescent="0.2"/>
    <row r="128" spans="1:18" s="35" customFormat="1" ht="15" hidden="1" x14ac:dyDescent="0.2">
      <c r="A128" s="48">
        <f>D5*0.7</f>
        <v>7</v>
      </c>
      <c r="B128" s="49">
        <f>(J5/4+100)/100</f>
        <v>1.0217499999999999</v>
      </c>
      <c r="C128" s="35">
        <f>HLOOKUP(M6,C11:N12,2,0)</f>
        <v>4</v>
      </c>
      <c r="E128" s="45" t="s">
        <v>0</v>
      </c>
      <c r="F128" s="45" t="s">
        <v>1</v>
      </c>
      <c r="G128" s="45" t="s">
        <v>2</v>
      </c>
      <c r="H128" s="45" t="s">
        <v>3</v>
      </c>
      <c r="I128" s="45" t="s">
        <v>4</v>
      </c>
      <c r="J128" s="45" t="s">
        <v>5</v>
      </c>
      <c r="K128" s="45" t="s">
        <v>6</v>
      </c>
      <c r="L128" s="45" t="s">
        <v>7</v>
      </c>
      <c r="M128" s="45" t="s">
        <v>8</v>
      </c>
      <c r="N128" s="45" t="s">
        <v>9</v>
      </c>
      <c r="O128" s="45" t="s">
        <v>10</v>
      </c>
      <c r="P128" s="45" t="s">
        <v>11</v>
      </c>
      <c r="Q128" s="45" t="s">
        <v>12</v>
      </c>
      <c r="R128" s="45" t="s">
        <v>13</v>
      </c>
    </row>
    <row r="129" spans="1:18" s="35" customFormat="1" ht="15" hidden="1" x14ac:dyDescent="0.2">
      <c r="A129" s="35" t="s">
        <v>15</v>
      </c>
      <c r="E129" s="46">
        <v>29992</v>
      </c>
      <c r="F129" s="41">
        <f t="shared" ref="F129:F163" si="26">B66</f>
        <v>25934.017622378575</v>
      </c>
      <c r="G129" s="101">
        <f t="shared" ref="G129:G163" si="27">IF(AND($F$6="YES",HLOOKUP($C$11,$C$11:$N$12,2,0)&gt;=$C$128),$F129+$B$131*0.7*1+$F129*$J$6*1/1200,$F129+$B$131*0.7*1+$F129*$J$5*1/1200)</f>
        <v>26132.539250140821</v>
      </c>
      <c r="H129" s="101">
        <f t="shared" ref="H129:H163" si="28">IF(AND($F$6="YES",HLOOKUP($D$11,$C$11:$N$12,2,0)&gt;=$C$128),$F129+$B$131*0.7*2+($F129)*$J$6*2/1200+$B$131*0.7*$J$6/1200,$F129+$B$131*0.7*2+($F129)*$J$5*2/1200+$B$131*0.7*$J$5/1200)</f>
        <v>26331.137002903062</v>
      </c>
      <c r="I129" s="101">
        <f t="shared" ref="I129:I163" si="29">IF(AND($F$6="YES",HLOOKUP($E$11,$C$11:$N$12,2,0)=$C$128),$F129+$B$131*0.7*3+($F129)*$J$5*2/1200+($F129)*$J$6*1/1200+$B$131*0.7*2*$J$6/1200+$B$131*0.7*$J$5/1200,IF(AND($F$6="YES",HLOOKUP($E$11,$C$11:$N$12,2,0)&gt;$C$128),$F129+$B$131*0.7*3+($F129)*$J$6*3/1200+$B$131*0.7*2*$J$6/1200+$B$131*0.7*1*$J$5/1200,$F129+$B$131*0.7*3+($F129)*$J$5*3/1200+$B$131*0.7*2*$J$5/1200+$B$131*0.7*1*$J$5/1200))</f>
        <v>26529.810880665307</v>
      </c>
      <c r="J129" s="101">
        <f t="shared" ref="J129:J163" si="30">IF(AND($F$6="YES",HLOOKUP($F$11,$C$11:$N$12,2,0)&gt;=$C$128),$I129+$B$131*0.7*1+$I129*$J$6*1/1200,$I129+$B$131*0.7*1+$I129*$J$5*1/1200)</f>
        <v>26732.652009550129</v>
      </c>
      <c r="K129" s="101">
        <f t="shared" ref="K129:K163" si="31">IF(AND($F$6="YES",HLOOKUP($G$11,$C$11:$N$12,2,0)=$C$128),$I129+$B$131*0.7*2+($I129)*$J$6*2/1200+$B$131*0.7*$J$6/1200,IF(AND($F$6="YES",HLOOKUP($G$11,$C$11:$N$12,2,0)&gt;$C$128),$I129+$B$131*0.7*2+($I129)*$J$6*2/1200+$B$131*0.7*$J$6/1200,$I129+$B$131*0.7*2+($I129)*$J$5*2/1200+$B$131*0.7*$J$5/1200))</f>
        <v>26935.569263434954</v>
      </c>
      <c r="L129" s="101">
        <f t="shared" ref="L129:L163" si="32">IF(AND($F$6="YES",HLOOKUP($H$11,$C$11:$N$12,2,0)=$C$128),$I129+$B$131*0.7*3+($I129)*$J$5*2/1200+($I129)*$J$6*1/1200+$B$131*0.7*2*$J$6/1200+$B$131*0.7*$J$5/1200,IF(AND($F$6="YES",HLOOKUP($H$11,$C$11:$N$12,2,0)&gt;$C$128),$I129+$B$131*0.7*3+($I129)*$J$6*3/1200+$B$131*0.7*2*$J$6/1200+$B$131*0.7*1*$J$6/1200,$I129+$B$131*0.7*3+($I129)*$J$5*3/1200+$B$131*0.7*2*$J$5/1200+$B$131*0.7*1*$J$5/1200))</f>
        <v>27138.562642319775</v>
      </c>
      <c r="M129" s="101">
        <f t="shared" ref="M129:M163" si="33">IF(AND($F$6="YES",HLOOKUP($I$11,$C$11:$N$12,2,0)&gt;=$C$128),$L129+$B$131*0.7*1+$L129*$J$6*1/1200,$L129+$B$131*0.7*1+$L129*$J$5*1/1200)</f>
        <v>27345.817221476595</v>
      </c>
      <c r="N129" s="101">
        <f t="shared" ref="N129:N163" si="34">IF(AND($F$6="YES",HLOOKUP($J$11,$C$11:$N$12,2,0)=$C$128),$L129+$B$131*0.7*2+($L129)*$J$6*2/1200+$B$131*0.7*$J$6/1200,IF(AND($F$6="YES",HLOOKUP($J$11,$C$11:$N$12,2,0)&gt;$C$128),$L129+$B$131*0.7*2+($L129)*$J$6*2/1200+$B$131*0.7*$J$6/1200,$L129+$B$131*0.7*2+($L129)*$J$5*2/1200+$B$131*0.7*$J$5/1200))</f>
        <v>27553.147925633413</v>
      </c>
      <c r="O129" s="101">
        <f t="shared" ref="O129:O163" si="35">IF(AND($F$6="YES",HLOOKUP($K$11,$C$11:$N$12,2,0)=$C$128),$L129+$B$131*0.7*3+($L129)*$J$5*2/1200+($L129)*$J$6*1/1200+$B$131*0.7*2*$J$6/1200+$B$131*0.7*$J$5/1200,IF(AND($F$6="YES",HLOOKUP($K$11,$C$11:$N$12,2,0)&gt;$C$128),$L129+$B$131*0.7*3+($L129)*$J$6*3/1200+$B$131*0.7*2*$J$6/1200+$B$131*0.7*1*$J$6/1200,$L129+$B$131*0.7*3+($L129)*$J$5*3/1200+$B$131*0.7*2*$J$5/1200+$B$131*0.7*1*$J$5/1200))</f>
        <v>27760.554754790228</v>
      </c>
      <c r="P129" s="101">
        <f t="shared" ref="P129:P163" si="36">IF(AND($F$6="YES",HLOOKUP($L$11,$C$11:$N$12,2,0)&gt;=$C$128),$O129+$B$131*0.7*1+$O129*$J$6*1/1200,$O129+$B$131*0.7*1+$O129*$J$5*1/1200)</f>
        <v>27972.318776762459</v>
      </c>
      <c r="Q129" s="101">
        <f t="shared" ref="Q129:Q163" si="37">IF(AND($F$6="YES",HLOOKUP($M$11,$C$11:$N$12,2,0)=$C$128),$O129+$B$131*0.7*2+($O129)*$J$6*2/1200+$B$131*0.7*$J$6/1200,IF(AND($F$6="YES",HLOOKUP($M$11,$C$11:$N$12,2,0)&gt;$C$128),$O129+$B$131*0.7*2+($O129)*$J$6*2/1200+$B$131*0.7*$J$6/1200,$O129+$B$131*0.7*2+($O129)*$J$5*2/1200+$B$131*0.7*$J$5/1200))</f>
        <v>28184.158923734685</v>
      </c>
      <c r="R129" s="101">
        <f t="shared" ref="R129:R163" si="38">IF(AND($F$6="YES",HLOOKUP($N$11,$C$11:$N$12,2,0)=$C$128),$O129+$B$131*0.7*3+($O129)*$J$5*2/1200+($O129)*$J$6*1/1200+$B$131*0.7*2*$J$6/1200+$B$131*0.7*$J$5/1200,IF(AND($F$6="YES",HLOOKUP($N$11,$C$11:$N$12,2,0)&gt;$C$128),$O129+$B$131*0.7*3+($O129)*$J$6*3/1200+$B$131*0.7*2*$J$6/1200+$B$131*0.7*1*$J$6/1200,$O129+$B$131*0.7*3+($O129)*$J$5*3/1200+$B$131*0.7*2*$J$5/1200+$B$131*0.7*1*$J$5/1200))</f>
        <v>28396.075195706915</v>
      </c>
    </row>
    <row r="130" spans="1:18" s="35" customFormat="1" ht="15" hidden="1" x14ac:dyDescent="0.2">
      <c r="A130" s="35" t="s">
        <v>16</v>
      </c>
      <c r="B130" s="35">
        <v>10</v>
      </c>
      <c r="E130" s="46">
        <v>30326</v>
      </c>
      <c r="F130" s="41">
        <f t="shared" si="26"/>
        <v>23651.850699589319</v>
      </c>
      <c r="G130" s="101">
        <f t="shared" si="27"/>
        <v>23833.82661716134</v>
      </c>
      <c r="H130" s="101">
        <f t="shared" si="28"/>
        <v>24015.878659733364</v>
      </c>
      <c r="I130" s="101">
        <f t="shared" si="29"/>
        <v>24198.006827305384</v>
      </c>
      <c r="J130" s="101">
        <f t="shared" si="30"/>
        <v>24383.942376803348</v>
      </c>
      <c r="K130" s="101">
        <f t="shared" si="31"/>
        <v>24569.954051301313</v>
      </c>
      <c r="L130" s="101">
        <f t="shared" si="32"/>
        <v>24756.041850799276</v>
      </c>
      <c r="M130" s="101">
        <f t="shared" si="33"/>
        <v>24946.023154217572</v>
      </c>
      <c r="N130" s="101">
        <f t="shared" si="34"/>
        <v>25136.080582635866</v>
      </c>
      <c r="O130" s="101">
        <f t="shared" si="35"/>
        <v>25326.214136054161</v>
      </c>
      <c r="P130" s="101">
        <f t="shared" si="36"/>
        <v>25520.329188540552</v>
      </c>
      <c r="Q130" s="101">
        <f t="shared" si="37"/>
        <v>25714.520366026947</v>
      </c>
      <c r="R130" s="101">
        <f t="shared" si="38"/>
        <v>25908.787668513338</v>
      </c>
    </row>
    <row r="131" spans="1:18" s="35" customFormat="1" ht="15" hidden="1" x14ac:dyDescent="0.2">
      <c r="A131" s="45" t="s">
        <v>2</v>
      </c>
      <c r="B131" s="35">
        <v>15</v>
      </c>
      <c r="C131" s="35">
        <v>1</v>
      </c>
      <c r="E131" s="46">
        <v>30691</v>
      </c>
      <c r="F131" s="41">
        <f t="shared" si="26"/>
        <v>21605.015234622373</v>
      </c>
      <c r="G131" s="101">
        <f t="shared" si="27"/>
        <v>21772.151595073385</v>
      </c>
      <c r="H131" s="101">
        <f t="shared" si="28"/>
        <v>21939.364080524396</v>
      </c>
      <c r="I131" s="101">
        <f t="shared" si="29"/>
        <v>22106.65269097541</v>
      </c>
      <c r="J131" s="101">
        <f t="shared" si="30"/>
        <v>22277.425922984981</v>
      </c>
      <c r="K131" s="101">
        <f t="shared" si="31"/>
        <v>22448.275279994552</v>
      </c>
      <c r="L131" s="101">
        <f t="shared" si="32"/>
        <v>22619.200762004126</v>
      </c>
      <c r="M131" s="101">
        <f t="shared" si="33"/>
        <v>22793.689967528655</v>
      </c>
      <c r="N131" s="101">
        <f t="shared" si="34"/>
        <v>22968.255298053184</v>
      </c>
      <c r="O131" s="101">
        <f t="shared" si="35"/>
        <v>23142.896753577716</v>
      </c>
      <c r="P131" s="101">
        <f t="shared" si="36"/>
        <v>23321.182755041154</v>
      </c>
      <c r="Q131" s="101">
        <f t="shared" si="37"/>
        <v>23499.544881504593</v>
      </c>
      <c r="R131" s="101">
        <f t="shared" si="38"/>
        <v>23677.983132968031</v>
      </c>
    </row>
    <row r="132" spans="1:18" s="35" customFormat="1" ht="15" hidden="1" x14ac:dyDescent="0.2">
      <c r="A132" s="45" t="s">
        <v>3</v>
      </c>
      <c r="B132" s="35">
        <v>2011</v>
      </c>
      <c r="C132" s="35">
        <v>2</v>
      </c>
      <c r="E132" s="46">
        <v>31057</v>
      </c>
      <c r="F132" s="41">
        <f t="shared" si="26"/>
        <v>19762.028568535836</v>
      </c>
      <c r="G132" s="101">
        <f t="shared" si="27"/>
        <v>19915.803275657719</v>
      </c>
      <c r="H132" s="101">
        <f t="shared" si="28"/>
        <v>20069.654107779606</v>
      </c>
      <c r="I132" s="101">
        <f t="shared" si="29"/>
        <v>20223.581064901489</v>
      </c>
      <c r="J132" s="101">
        <f t="shared" si="30"/>
        <v>20380.702027622025</v>
      </c>
      <c r="K132" s="101">
        <f t="shared" si="31"/>
        <v>20537.89911534256</v>
      </c>
      <c r="L132" s="101">
        <f t="shared" si="32"/>
        <v>20695.172328063094</v>
      </c>
      <c r="M132" s="101">
        <f t="shared" si="33"/>
        <v>20855.71232744155</v>
      </c>
      <c r="N132" s="101">
        <f t="shared" si="34"/>
        <v>21016.328451820009</v>
      </c>
      <c r="O132" s="101">
        <f t="shared" si="35"/>
        <v>21177.020701198464</v>
      </c>
      <c r="P132" s="101">
        <f t="shared" si="36"/>
        <v>21341.054101282152</v>
      </c>
      <c r="Q132" s="101">
        <f t="shared" si="37"/>
        <v>21505.16362636584</v>
      </c>
      <c r="R132" s="101">
        <f t="shared" si="38"/>
        <v>21669.349276449528</v>
      </c>
    </row>
    <row r="133" spans="1:18" s="35" customFormat="1" ht="15" hidden="1" x14ac:dyDescent="0.2">
      <c r="A133" s="45" t="s">
        <v>4</v>
      </c>
      <c r="B133" s="35">
        <v>2012</v>
      </c>
      <c r="C133" s="35">
        <v>3</v>
      </c>
      <c r="E133" s="46">
        <v>31422</v>
      </c>
      <c r="F133" s="41">
        <f t="shared" si="26"/>
        <v>18090.393741446449</v>
      </c>
      <c r="G133" s="101">
        <f t="shared" si="27"/>
        <v>18232.049096071936</v>
      </c>
      <c r="H133" s="101">
        <f t="shared" si="28"/>
        <v>18373.780575697423</v>
      </c>
      <c r="I133" s="101">
        <f t="shared" si="29"/>
        <v>18515.588180322909</v>
      </c>
      <c r="J133" s="101">
        <f t="shared" si="30"/>
        <v>18660.326194630252</v>
      </c>
      <c r="K133" s="101">
        <f t="shared" si="31"/>
        <v>18805.14033393759</v>
      </c>
      <c r="L133" s="101">
        <f t="shared" si="32"/>
        <v>18950.030598244932</v>
      </c>
      <c r="M133" s="101">
        <f t="shared" si="33"/>
        <v>19097.918320082208</v>
      </c>
      <c r="N133" s="101">
        <f t="shared" si="34"/>
        <v>19245.882166919484</v>
      </c>
      <c r="O133" s="101">
        <f t="shared" si="35"/>
        <v>19393.92213875676</v>
      </c>
      <c r="P133" s="101">
        <f t="shared" si="36"/>
        <v>19545.028074262747</v>
      </c>
      <c r="Q133" s="101">
        <f t="shared" si="37"/>
        <v>19696.210134768731</v>
      </c>
      <c r="R133" s="101">
        <f t="shared" si="38"/>
        <v>19847.468320274718</v>
      </c>
    </row>
    <row r="134" spans="1:18" s="35" customFormat="1" ht="15" hidden="1" x14ac:dyDescent="0.2">
      <c r="A134" s="45" t="s">
        <v>5</v>
      </c>
      <c r="B134" s="35">
        <v>2013</v>
      </c>
      <c r="C134" s="35">
        <v>4</v>
      </c>
      <c r="E134" s="46">
        <v>31787</v>
      </c>
      <c r="F134" s="41">
        <f t="shared" si="26"/>
        <v>16636.480175285229</v>
      </c>
      <c r="G134" s="101">
        <f t="shared" si="27"/>
        <v>16767.594656556048</v>
      </c>
      <c r="H134" s="101">
        <f t="shared" si="28"/>
        <v>16898.785262826863</v>
      </c>
      <c r="I134" s="101">
        <f t="shared" si="29"/>
        <v>17030.051994097681</v>
      </c>
      <c r="J134" s="101">
        <f t="shared" si="30"/>
        <v>17164.01987105489</v>
      </c>
      <c r="K134" s="101">
        <f t="shared" si="31"/>
        <v>17298.063873012095</v>
      </c>
      <c r="L134" s="101">
        <f t="shared" si="32"/>
        <v>17432.183999969304</v>
      </c>
      <c r="M134" s="101">
        <f t="shared" si="33"/>
        <v>17569.06733396908</v>
      </c>
      <c r="N134" s="101">
        <f t="shared" si="34"/>
        <v>17706.02679296886</v>
      </c>
      <c r="O134" s="101">
        <f t="shared" si="35"/>
        <v>17843.062376968635</v>
      </c>
      <c r="P134" s="101">
        <f t="shared" si="36"/>
        <v>17982.924579201659</v>
      </c>
      <c r="Q134" s="101">
        <f t="shared" si="37"/>
        <v>18122.862906434679</v>
      </c>
      <c r="R134" s="101">
        <f t="shared" si="38"/>
        <v>18262.877358667702</v>
      </c>
    </row>
    <row r="135" spans="1:18" s="35" customFormat="1" ht="15" hidden="1" x14ac:dyDescent="0.2">
      <c r="A135" s="45" t="s">
        <v>6</v>
      </c>
      <c r="B135" s="35">
        <v>2014</v>
      </c>
      <c r="C135" s="35">
        <v>5</v>
      </c>
      <c r="E135" s="46">
        <v>32152</v>
      </c>
      <c r="F135" s="41">
        <f t="shared" si="26"/>
        <v>15308.477424494175</v>
      </c>
      <c r="G135" s="101">
        <f t="shared" si="27"/>
        <v>15429.963885821757</v>
      </c>
      <c r="H135" s="101">
        <f t="shared" si="28"/>
        <v>15551.52647214934</v>
      </c>
      <c r="I135" s="101">
        <f t="shared" si="29"/>
        <v>15673.165183476922</v>
      </c>
      <c r="J135" s="101">
        <f t="shared" si="30"/>
        <v>15797.29563105713</v>
      </c>
      <c r="K135" s="101">
        <f t="shared" si="31"/>
        <v>15921.502203637338</v>
      </c>
      <c r="L135" s="101">
        <f t="shared" si="32"/>
        <v>16045.784901217543</v>
      </c>
      <c r="M135" s="101">
        <f t="shared" si="33"/>
        <v>16172.616841751371</v>
      </c>
      <c r="N135" s="101">
        <f t="shared" si="34"/>
        <v>16299.524907285197</v>
      </c>
      <c r="O135" s="101">
        <f t="shared" si="35"/>
        <v>16426.509097819024</v>
      </c>
      <c r="P135" s="101">
        <f t="shared" si="36"/>
        <v>16556.101288778213</v>
      </c>
      <c r="Q135" s="101">
        <f t="shared" si="37"/>
        <v>16685.769604737397</v>
      </c>
      <c r="R135" s="101">
        <f t="shared" si="38"/>
        <v>16815.514045696586</v>
      </c>
    </row>
    <row r="136" spans="1:18" s="35" customFormat="1" ht="15" hidden="1" x14ac:dyDescent="0.2">
      <c r="A136" s="45" t="s">
        <v>7</v>
      </c>
      <c r="B136" s="35">
        <v>2015</v>
      </c>
      <c r="C136" s="35">
        <v>6</v>
      </c>
      <c r="E136" s="46">
        <v>32518</v>
      </c>
      <c r="F136" s="41">
        <f t="shared" si="26"/>
        <v>14114.700354239245</v>
      </c>
      <c r="G136" s="101">
        <f t="shared" si="27"/>
        <v>14227.53193180748</v>
      </c>
      <c r="H136" s="101">
        <f t="shared" si="28"/>
        <v>14340.439634375714</v>
      </c>
      <c r="I136" s="101">
        <f t="shared" si="29"/>
        <v>14453.423461943947</v>
      </c>
      <c r="J136" s="101">
        <f t="shared" si="30"/>
        <v>14568.710782043041</v>
      </c>
      <c r="K136" s="101">
        <f t="shared" si="31"/>
        <v>14684.074227142133</v>
      </c>
      <c r="L136" s="101">
        <f t="shared" si="32"/>
        <v>14799.513797241227</v>
      </c>
      <c r="M136" s="101">
        <f t="shared" si="33"/>
        <v>14917.310272271226</v>
      </c>
      <c r="N136" s="101">
        <f t="shared" si="34"/>
        <v>15035.182872301224</v>
      </c>
      <c r="O136" s="101">
        <f t="shared" si="35"/>
        <v>15153.131597331223</v>
      </c>
      <c r="P136" s="101">
        <f t="shared" si="36"/>
        <v>15273.491801411874</v>
      </c>
      <c r="Q136" s="101">
        <f t="shared" si="37"/>
        <v>15393.928130492526</v>
      </c>
      <c r="R136" s="101">
        <f t="shared" si="38"/>
        <v>15514.440584573176</v>
      </c>
    </row>
    <row r="137" spans="1:18" s="35" customFormat="1" ht="15" hidden="1" x14ac:dyDescent="0.2">
      <c r="A137" s="45" t="s">
        <v>8</v>
      </c>
      <c r="B137" s="35">
        <v>2016</v>
      </c>
      <c r="C137" s="35">
        <v>7</v>
      </c>
      <c r="E137" s="46">
        <v>32874</v>
      </c>
      <c r="F137" s="41">
        <f t="shared" si="26"/>
        <v>13841.497641643587</v>
      </c>
      <c r="G137" s="101">
        <f t="shared" si="27"/>
        <v>13952.348499545504</v>
      </c>
      <c r="H137" s="101">
        <f t="shared" si="28"/>
        <v>14063.27548244742</v>
      </c>
      <c r="I137" s="101">
        <f t="shared" si="29"/>
        <v>14174.278590349335</v>
      </c>
      <c r="J137" s="101">
        <f t="shared" si="30"/>
        <v>14287.542110129367</v>
      </c>
      <c r="K137" s="101">
        <f t="shared" si="31"/>
        <v>14400.8817549094</v>
      </c>
      <c r="L137" s="101">
        <f t="shared" si="32"/>
        <v>14514.297524689431</v>
      </c>
      <c r="M137" s="101">
        <f t="shared" si="33"/>
        <v>14630.026181743429</v>
      </c>
      <c r="N137" s="101">
        <f t="shared" si="34"/>
        <v>14745.830963797427</v>
      </c>
      <c r="O137" s="101">
        <f t="shared" si="35"/>
        <v>14861.711870851424</v>
      </c>
      <c r="P137" s="101">
        <f t="shared" si="36"/>
        <v>14979.959281915097</v>
      </c>
      <c r="Q137" s="101">
        <f t="shared" si="37"/>
        <v>15098.28281797877</v>
      </c>
      <c r="R137" s="101">
        <f t="shared" si="38"/>
        <v>15216.682479042442</v>
      </c>
    </row>
    <row r="138" spans="1:18" s="35" customFormat="1" ht="15" hidden="1" x14ac:dyDescent="0.2">
      <c r="A138" s="45" t="s">
        <v>9</v>
      </c>
      <c r="B138" s="35">
        <v>2017</v>
      </c>
      <c r="C138" s="35">
        <v>8</v>
      </c>
      <c r="E138" s="46">
        <v>33239</v>
      </c>
      <c r="F138" s="41">
        <f t="shared" si="26"/>
        <v>12296.120558656858</v>
      </c>
      <c r="G138" s="101">
        <f t="shared" si="27"/>
        <v>12395.76743270712</v>
      </c>
      <c r="H138" s="101">
        <f t="shared" si="28"/>
        <v>12495.490431757382</v>
      </c>
      <c r="I138" s="101">
        <f t="shared" si="29"/>
        <v>12595.289555807643</v>
      </c>
      <c r="J138" s="101">
        <f t="shared" si="30"/>
        <v>12697.105405087248</v>
      </c>
      <c r="K138" s="101">
        <f t="shared" si="31"/>
        <v>12798.997379366854</v>
      </c>
      <c r="L138" s="101">
        <f t="shared" si="32"/>
        <v>12900.965478646458</v>
      </c>
      <c r="M138" s="101">
        <f t="shared" si="33"/>
        <v>13004.997478366644</v>
      </c>
      <c r="N138" s="101">
        <f t="shared" si="34"/>
        <v>13109.105603086831</v>
      </c>
      <c r="O138" s="101">
        <f t="shared" si="35"/>
        <v>13213.289852807016</v>
      </c>
      <c r="P138" s="101">
        <f t="shared" si="36"/>
        <v>13319.586204239868</v>
      </c>
      <c r="Q138" s="101">
        <f t="shared" si="37"/>
        <v>13425.958680672718</v>
      </c>
      <c r="R138" s="101">
        <f t="shared" si="38"/>
        <v>13532.407282105567</v>
      </c>
    </row>
    <row r="139" spans="1:18" s="35" customFormat="1" ht="15" hidden="1" x14ac:dyDescent="0.2">
      <c r="A139" s="45" t="s">
        <v>10</v>
      </c>
      <c r="B139" s="35">
        <v>2018</v>
      </c>
      <c r="C139" s="35">
        <v>9</v>
      </c>
      <c r="E139" s="46">
        <v>33604</v>
      </c>
      <c r="F139" s="41">
        <f t="shared" si="26"/>
        <v>10922.979968393474</v>
      </c>
      <c r="G139" s="101">
        <f t="shared" si="27"/>
        <v>11012.671573164327</v>
      </c>
      <c r="H139" s="101">
        <f t="shared" si="28"/>
        <v>11102.43930293518</v>
      </c>
      <c r="I139" s="101">
        <f t="shared" si="29"/>
        <v>11192.283157706031</v>
      </c>
      <c r="J139" s="101">
        <f t="shared" si="30"/>
        <v>11283.9272105994</v>
      </c>
      <c r="K139" s="101">
        <f t="shared" si="31"/>
        <v>11375.647388492769</v>
      </c>
      <c r="L139" s="101">
        <f t="shared" si="32"/>
        <v>11467.443691386135</v>
      </c>
      <c r="M139" s="101">
        <f t="shared" si="33"/>
        <v>11561.082658148685</v>
      </c>
      <c r="N139" s="101">
        <f t="shared" si="34"/>
        <v>11654.797749911235</v>
      </c>
      <c r="O139" s="101">
        <f t="shared" si="35"/>
        <v>11748.588966673782</v>
      </c>
      <c r="P139" s="101">
        <f t="shared" si="36"/>
        <v>11844.266236682168</v>
      </c>
      <c r="Q139" s="101">
        <f t="shared" si="37"/>
        <v>11940.019631690551</v>
      </c>
      <c r="R139" s="101">
        <f t="shared" si="38"/>
        <v>12035.849151698936</v>
      </c>
    </row>
    <row r="140" spans="1:18" s="35" customFormat="1" ht="15" hidden="1" x14ac:dyDescent="0.2">
      <c r="A140" s="45" t="s">
        <v>11</v>
      </c>
      <c r="B140" s="35">
        <v>2019</v>
      </c>
      <c r="C140" s="35">
        <v>10</v>
      </c>
      <c r="E140" s="46">
        <v>33970</v>
      </c>
      <c r="F140" s="41">
        <f t="shared" si="26"/>
        <v>9695.943437474727</v>
      </c>
      <c r="G140" s="101">
        <f t="shared" si="27"/>
        <v>9776.7390273964193</v>
      </c>
      <c r="H140" s="101">
        <f t="shared" si="28"/>
        <v>9857.6107423181093</v>
      </c>
      <c r="I140" s="101">
        <f t="shared" si="29"/>
        <v>9938.5585822398007</v>
      </c>
      <c r="J140" s="101">
        <f t="shared" si="30"/>
        <v>10021.113131961039</v>
      </c>
      <c r="K140" s="101">
        <f t="shared" si="31"/>
        <v>10103.743806682278</v>
      </c>
      <c r="L140" s="101">
        <f t="shared" si="32"/>
        <v>10186.450606403516</v>
      </c>
      <c r="M140" s="101">
        <f t="shared" si="33"/>
        <v>10270.802373299941</v>
      </c>
      <c r="N140" s="101">
        <f t="shared" si="34"/>
        <v>10355.230265196366</v>
      </c>
      <c r="O140" s="101">
        <f t="shared" si="35"/>
        <v>10439.734282092792</v>
      </c>
      <c r="P140" s="101">
        <f t="shared" si="36"/>
        <v>10525.922355637964</v>
      </c>
      <c r="Q140" s="101">
        <f t="shared" si="37"/>
        <v>10612.186554183136</v>
      </c>
      <c r="R140" s="101">
        <f t="shared" si="38"/>
        <v>10698.526877728309</v>
      </c>
    </row>
    <row r="141" spans="1:18" s="35" customFormat="1" ht="15" hidden="1" x14ac:dyDescent="0.2">
      <c r="A141" s="45" t="s">
        <v>12</v>
      </c>
      <c r="B141" s="35">
        <v>2020</v>
      </c>
      <c r="C141" s="35">
        <v>11</v>
      </c>
      <c r="E141" s="46">
        <v>34335</v>
      </c>
      <c r="F141" s="41">
        <f t="shared" si="26"/>
        <v>8607.8839386155014</v>
      </c>
      <c r="G141" s="101">
        <f t="shared" si="27"/>
        <v>8680.7910971704641</v>
      </c>
      <c r="H141" s="101">
        <f t="shared" si="28"/>
        <v>8753.7743807254265</v>
      </c>
      <c r="I141" s="101">
        <f t="shared" si="29"/>
        <v>8826.8337892803866</v>
      </c>
      <c r="J141" s="101">
        <f t="shared" si="30"/>
        <v>8901.3283342526702</v>
      </c>
      <c r="K141" s="101">
        <f t="shared" si="31"/>
        <v>8975.8990042249516</v>
      </c>
      <c r="L141" s="101">
        <f t="shared" si="32"/>
        <v>9050.5457991972344</v>
      </c>
      <c r="M141" s="101">
        <f t="shared" si="33"/>
        <v>9126.6622562414141</v>
      </c>
      <c r="N141" s="101">
        <f t="shared" si="34"/>
        <v>9202.8548382855934</v>
      </c>
      <c r="O141" s="101">
        <f t="shared" si="35"/>
        <v>9279.1235453297722</v>
      </c>
      <c r="P141" s="101">
        <f t="shared" si="36"/>
        <v>9356.897191033413</v>
      </c>
      <c r="Q141" s="101">
        <f t="shared" si="37"/>
        <v>9434.7469617370534</v>
      </c>
      <c r="R141" s="101">
        <f t="shared" si="38"/>
        <v>9512.6728574406934</v>
      </c>
    </row>
    <row r="142" spans="1:18" s="35" customFormat="1" ht="15" hidden="1" x14ac:dyDescent="0.2">
      <c r="A142" s="45" t="s">
        <v>13</v>
      </c>
      <c r="C142" s="35">
        <v>12</v>
      </c>
      <c r="E142" s="46">
        <v>34700</v>
      </c>
      <c r="F142" s="41">
        <f t="shared" si="26"/>
        <v>7643.3595793647492</v>
      </c>
      <c r="G142" s="101">
        <f t="shared" si="27"/>
        <v>7709.2739363151431</v>
      </c>
      <c r="H142" s="101">
        <f t="shared" si="28"/>
        <v>7775.2644182655376</v>
      </c>
      <c r="I142" s="101">
        <f t="shared" si="29"/>
        <v>7841.3310252159317</v>
      </c>
      <c r="J142" s="101">
        <f t="shared" si="30"/>
        <v>7908.6806751487475</v>
      </c>
      <c r="K142" s="101">
        <f t="shared" si="31"/>
        <v>7976.1064500815619</v>
      </c>
      <c r="L142" s="101">
        <f t="shared" si="32"/>
        <v>8043.6083500143777</v>
      </c>
      <c r="M142" s="101">
        <f t="shared" si="33"/>
        <v>8112.4245105519822</v>
      </c>
      <c r="N142" s="101">
        <f t="shared" si="34"/>
        <v>8181.3167960895862</v>
      </c>
      <c r="O142" s="101">
        <f t="shared" si="35"/>
        <v>8250.2852066271898</v>
      </c>
      <c r="P142" s="101">
        <f t="shared" si="36"/>
        <v>8320.5997743752378</v>
      </c>
      <c r="Q142" s="101">
        <f t="shared" si="37"/>
        <v>8390.9904671232835</v>
      </c>
      <c r="R142" s="101">
        <f t="shared" si="38"/>
        <v>8461.4572848713306</v>
      </c>
    </row>
    <row r="143" spans="1:18" s="35" customFormat="1" ht="15" hidden="1" x14ac:dyDescent="0.2">
      <c r="C143" s="35">
        <v>13</v>
      </c>
      <c r="E143" s="46">
        <v>35065</v>
      </c>
      <c r="F143" s="41">
        <f t="shared" si="26"/>
        <v>6790.4919809139656</v>
      </c>
      <c r="G143" s="101">
        <f t="shared" si="27"/>
        <v>6850.223047775592</v>
      </c>
      <c r="H143" s="101">
        <f t="shared" si="28"/>
        <v>6910.0302396372181</v>
      </c>
      <c r="I143" s="101">
        <f t="shared" si="29"/>
        <v>6969.9135564988437</v>
      </c>
      <c r="J143" s="101">
        <f t="shared" si="30"/>
        <v>7030.94542978346</v>
      </c>
      <c r="K143" s="101">
        <f t="shared" si="31"/>
        <v>7092.0534280680768</v>
      </c>
      <c r="L143" s="101">
        <f t="shared" si="32"/>
        <v>7153.2375513526931</v>
      </c>
      <c r="M143" s="101">
        <f t="shared" si="33"/>
        <v>7215.5985236000006</v>
      </c>
      <c r="N143" s="101">
        <f t="shared" si="34"/>
        <v>7278.0356208473067</v>
      </c>
      <c r="O143" s="101">
        <f t="shared" si="35"/>
        <v>7340.5488430946143</v>
      </c>
      <c r="P143" s="101">
        <f t="shared" si="36"/>
        <v>7404.2678222070499</v>
      </c>
      <c r="Q143" s="101">
        <f t="shared" si="37"/>
        <v>7468.062926319486</v>
      </c>
      <c r="R143" s="101">
        <f t="shared" si="38"/>
        <v>7531.9341554319217</v>
      </c>
    </row>
    <row r="144" spans="1:18" s="35" customFormat="1" ht="15" hidden="1" x14ac:dyDescent="0.2">
      <c r="C144" s="35">
        <v>14</v>
      </c>
      <c r="E144" s="46">
        <v>35431</v>
      </c>
      <c r="F144" s="41">
        <f t="shared" si="26"/>
        <v>6020.7730341227252</v>
      </c>
      <c r="G144" s="101">
        <f t="shared" si="27"/>
        <v>6074.9236386201146</v>
      </c>
      <c r="H144" s="101">
        <f t="shared" si="28"/>
        <v>6129.1503681175045</v>
      </c>
      <c r="I144" s="101">
        <f t="shared" si="29"/>
        <v>6183.453222614894</v>
      </c>
      <c r="J144" s="101">
        <f t="shared" si="30"/>
        <v>6238.7832584788521</v>
      </c>
      <c r="K144" s="101">
        <f t="shared" si="31"/>
        <v>6294.1894193428097</v>
      </c>
      <c r="L144" s="101">
        <f t="shared" si="32"/>
        <v>6349.6717052067679</v>
      </c>
      <c r="M144" s="101">
        <f t="shared" si="33"/>
        <v>6406.2068250695165</v>
      </c>
      <c r="N144" s="101">
        <f t="shared" si="34"/>
        <v>6462.8180699322656</v>
      </c>
      <c r="O144" s="101">
        <f t="shared" si="35"/>
        <v>6519.5054397950144</v>
      </c>
      <c r="P144" s="101">
        <f t="shared" si="36"/>
        <v>6577.2718542335278</v>
      </c>
      <c r="Q144" s="101">
        <f t="shared" si="37"/>
        <v>6635.1143936720418</v>
      </c>
      <c r="R144" s="101">
        <f t="shared" si="38"/>
        <v>6693.0330581105554</v>
      </c>
    </row>
    <row r="145" spans="5:18" s="35" customFormat="1" ht="15" hidden="1" x14ac:dyDescent="0.2">
      <c r="E145" s="46">
        <v>35796</v>
      </c>
      <c r="F145" s="41">
        <f t="shared" si="26"/>
        <v>5343.7054420378381</v>
      </c>
      <c r="G145" s="101">
        <f t="shared" si="27"/>
        <v>5392.9473064926124</v>
      </c>
      <c r="H145" s="101">
        <f t="shared" si="28"/>
        <v>5442.2652959473862</v>
      </c>
      <c r="I145" s="101">
        <f t="shared" si="29"/>
        <v>5491.6594104021606</v>
      </c>
      <c r="J145" s="101">
        <f t="shared" si="30"/>
        <v>5541.9739411275759</v>
      </c>
      <c r="K145" s="101">
        <f t="shared" si="31"/>
        <v>5592.3645968529918</v>
      </c>
      <c r="L145" s="101">
        <f t="shared" si="32"/>
        <v>5642.8313775784072</v>
      </c>
      <c r="M145" s="101">
        <f t="shared" si="33"/>
        <v>5694.2419050658509</v>
      </c>
      <c r="N145" s="101">
        <f t="shared" si="34"/>
        <v>5745.7285575532933</v>
      </c>
      <c r="O145" s="101">
        <f t="shared" si="35"/>
        <v>5797.2913350407371</v>
      </c>
      <c r="P145" s="101">
        <f t="shared" si="36"/>
        <v>5849.8216972197824</v>
      </c>
      <c r="Q145" s="101">
        <f t="shared" si="37"/>
        <v>5902.4281843988274</v>
      </c>
      <c r="R145" s="101">
        <f t="shared" si="38"/>
        <v>5955.1107965778729</v>
      </c>
    </row>
    <row r="146" spans="5:18" s="35" customFormat="1" ht="15" hidden="1" x14ac:dyDescent="0.2">
      <c r="E146" s="46">
        <v>36161</v>
      </c>
      <c r="F146" s="41">
        <f t="shared" si="26"/>
        <v>4746.2229879699498</v>
      </c>
      <c r="G146" s="101">
        <f t="shared" si="27"/>
        <v>4791.1331046327323</v>
      </c>
      <c r="H146" s="101">
        <f t="shared" si="28"/>
        <v>4836.1193462955134</v>
      </c>
      <c r="I146" s="101">
        <f t="shared" si="29"/>
        <v>4881.181712958296</v>
      </c>
      <c r="J146" s="101">
        <f t="shared" si="30"/>
        <v>4927.0702803772438</v>
      </c>
      <c r="K146" s="101">
        <f t="shared" si="31"/>
        <v>4973.0349727961911</v>
      </c>
      <c r="L146" s="101">
        <f t="shared" si="32"/>
        <v>5019.075790215139</v>
      </c>
      <c r="M146" s="101">
        <f t="shared" si="33"/>
        <v>5065.9640896941992</v>
      </c>
      <c r="N146" s="101">
        <f t="shared" si="34"/>
        <v>5112.928514173258</v>
      </c>
      <c r="O146" s="101">
        <f t="shared" si="35"/>
        <v>5159.9690636523183</v>
      </c>
      <c r="P146" s="101">
        <f t="shared" si="36"/>
        <v>5207.8788393637979</v>
      </c>
      <c r="Q146" s="101">
        <f t="shared" si="37"/>
        <v>5255.8647400752761</v>
      </c>
      <c r="R146" s="101">
        <f t="shared" si="38"/>
        <v>5303.9267657867558</v>
      </c>
    </row>
    <row r="147" spans="5:18" s="35" customFormat="1" ht="15" hidden="1" x14ac:dyDescent="0.2">
      <c r="E147" s="46">
        <v>36526</v>
      </c>
      <c r="F147" s="41">
        <f t="shared" si="26"/>
        <v>4205.7567521828942</v>
      </c>
      <c r="G147" s="101">
        <f t="shared" si="27"/>
        <v>4246.7484886362199</v>
      </c>
      <c r="H147" s="101">
        <f t="shared" si="28"/>
        <v>4287.8163500895453</v>
      </c>
      <c r="I147" s="101">
        <f t="shared" si="29"/>
        <v>4328.960336542872</v>
      </c>
      <c r="J147" s="101">
        <f t="shared" si="30"/>
        <v>4370.8452989828074</v>
      </c>
      <c r="K147" s="101">
        <f t="shared" si="31"/>
        <v>4412.8063864227433</v>
      </c>
      <c r="L147" s="101">
        <f t="shared" si="32"/>
        <v>4454.8435988626788</v>
      </c>
      <c r="M147" s="101">
        <f t="shared" si="33"/>
        <v>4497.6412149544331</v>
      </c>
      <c r="N147" s="101">
        <f t="shared" si="34"/>
        <v>4540.5149560461869</v>
      </c>
      <c r="O147" s="101">
        <f t="shared" si="35"/>
        <v>4583.4648221379421</v>
      </c>
      <c r="P147" s="101">
        <f t="shared" si="36"/>
        <v>4627.194942098442</v>
      </c>
      <c r="Q147" s="101">
        <f t="shared" si="37"/>
        <v>4671.0011870589415</v>
      </c>
      <c r="R147" s="101">
        <f t="shared" si="38"/>
        <v>4714.8835570194424</v>
      </c>
    </row>
    <row r="148" spans="5:18" s="35" customFormat="1" ht="15" hidden="1" x14ac:dyDescent="0.2">
      <c r="E148" s="46">
        <v>36892</v>
      </c>
      <c r="F148" s="41">
        <f t="shared" si="26"/>
        <v>3734.1851134851763</v>
      </c>
      <c r="G148" s="101">
        <f t="shared" si="27"/>
        <v>3771.7579555579437</v>
      </c>
      <c r="H148" s="101">
        <f t="shared" si="28"/>
        <v>3809.4069226307115</v>
      </c>
      <c r="I148" s="101">
        <f t="shared" si="29"/>
        <v>3847.1320147034789</v>
      </c>
      <c r="J148" s="101">
        <f t="shared" si="30"/>
        <v>3885.5237218100792</v>
      </c>
      <c r="K148" s="101">
        <f t="shared" si="31"/>
        <v>3923.9915539166795</v>
      </c>
      <c r="L148" s="101">
        <f t="shared" si="32"/>
        <v>3962.5355110232799</v>
      </c>
      <c r="M148" s="101">
        <f t="shared" si="33"/>
        <v>4001.7638934781985</v>
      </c>
      <c r="N148" s="101">
        <f t="shared" si="34"/>
        <v>4041.0684009331176</v>
      </c>
      <c r="O148" s="101">
        <f t="shared" si="35"/>
        <v>4080.4490333880362</v>
      </c>
      <c r="P148" s="101">
        <f t="shared" si="36"/>
        <v>4120.5322888800993</v>
      </c>
      <c r="Q148" s="101">
        <f t="shared" si="37"/>
        <v>4160.6916693721632</v>
      </c>
      <c r="R148" s="101">
        <f t="shared" si="38"/>
        <v>4200.9271748642259</v>
      </c>
    </row>
    <row r="149" spans="5:18" s="35" customFormat="1" ht="15" hidden="1" x14ac:dyDescent="0.2">
      <c r="E149" s="46">
        <v>37257</v>
      </c>
      <c r="F149" s="41">
        <f t="shared" si="26"/>
        <v>3313.6905036640369</v>
      </c>
      <c r="G149" s="101">
        <f t="shared" si="27"/>
        <v>3348.2147598156012</v>
      </c>
      <c r="H149" s="101">
        <f t="shared" si="28"/>
        <v>3382.8151409671655</v>
      </c>
      <c r="I149" s="101">
        <f t="shared" si="29"/>
        <v>3417.4916471187298</v>
      </c>
      <c r="J149" s="101">
        <f t="shared" si="30"/>
        <v>3452.7684615603407</v>
      </c>
      <c r="K149" s="101">
        <f t="shared" si="31"/>
        <v>3488.1214010019517</v>
      </c>
      <c r="L149" s="101">
        <f t="shared" si="32"/>
        <v>3523.5504654435622</v>
      </c>
      <c r="M149" s="101">
        <f t="shared" si="33"/>
        <v>3559.5962063180282</v>
      </c>
      <c r="N149" s="101">
        <f t="shared" si="34"/>
        <v>3595.7180721924938</v>
      </c>
      <c r="O149" s="101">
        <f t="shared" si="35"/>
        <v>3631.9160630669599</v>
      </c>
      <c r="P149" s="101">
        <f t="shared" si="36"/>
        <v>3668.7474545241953</v>
      </c>
      <c r="Q149" s="101">
        <f t="shared" si="37"/>
        <v>3705.6549709814308</v>
      </c>
      <c r="R149" s="101">
        <f t="shared" si="38"/>
        <v>3742.6386124386663</v>
      </c>
    </row>
    <row r="150" spans="5:18" s="35" customFormat="1" ht="15" hidden="1" x14ac:dyDescent="0.2">
      <c r="E150" s="46">
        <v>37622</v>
      </c>
      <c r="F150" s="41">
        <f t="shared" si="26"/>
        <v>2926.455354506717</v>
      </c>
      <c r="G150" s="101">
        <f t="shared" si="27"/>
        <v>2958.1721558268905</v>
      </c>
      <c r="H150" s="101">
        <f t="shared" si="28"/>
        <v>2989.9650821470645</v>
      </c>
      <c r="I150" s="101">
        <f t="shared" si="29"/>
        <v>3021.8341334672382</v>
      </c>
      <c r="J150" s="101">
        <f t="shared" si="30"/>
        <v>3054.2424309348758</v>
      </c>
      <c r="K150" s="101">
        <f t="shared" si="31"/>
        <v>3086.7268534025134</v>
      </c>
      <c r="L150" s="101">
        <f t="shared" si="32"/>
        <v>3119.2874008701506</v>
      </c>
      <c r="M150" s="101">
        <f t="shared" si="33"/>
        <v>3152.4022345264593</v>
      </c>
      <c r="N150" s="101">
        <f t="shared" si="34"/>
        <v>3185.5931931827677</v>
      </c>
      <c r="O150" s="101">
        <f t="shared" si="35"/>
        <v>3218.8602768390765</v>
      </c>
      <c r="P150" s="101">
        <f t="shared" si="36"/>
        <v>3252.6970138461597</v>
      </c>
      <c r="Q150" s="101">
        <f t="shared" si="37"/>
        <v>3286.609875853243</v>
      </c>
      <c r="R150" s="101">
        <f t="shared" si="38"/>
        <v>3320.5988628603263</v>
      </c>
    </row>
    <row r="151" spans="5:18" s="35" customFormat="1" ht="15" hidden="1" x14ac:dyDescent="0.2">
      <c r="E151" s="46">
        <v>37987</v>
      </c>
      <c r="F151" s="41">
        <f t="shared" si="26"/>
        <v>2580.074227403803</v>
      </c>
      <c r="G151" s="101">
        <f t="shared" si="27"/>
        <v>2609.2797655524805</v>
      </c>
      <c r="H151" s="101">
        <f t="shared" si="28"/>
        <v>2638.5614287011581</v>
      </c>
      <c r="I151" s="101">
        <f t="shared" si="29"/>
        <v>2667.9192168498357</v>
      </c>
      <c r="J151" s="101">
        <f t="shared" si="30"/>
        <v>2697.7616311719971</v>
      </c>
      <c r="K151" s="101">
        <f t="shared" si="31"/>
        <v>2727.6801704941586</v>
      </c>
      <c r="L151" s="101">
        <f t="shared" si="32"/>
        <v>2757.6748348163196</v>
      </c>
      <c r="M151" s="101">
        <f t="shared" si="33"/>
        <v>2788.1679773687379</v>
      </c>
      <c r="N151" s="101">
        <f t="shared" si="34"/>
        <v>2818.7372449211562</v>
      </c>
      <c r="O151" s="101">
        <f t="shared" si="35"/>
        <v>2849.3826374735745</v>
      </c>
      <c r="P151" s="101">
        <f t="shared" si="36"/>
        <v>2880.5406615952579</v>
      </c>
      <c r="Q151" s="101">
        <f t="shared" si="37"/>
        <v>2911.7748107169414</v>
      </c>
      <c r="R151" s="101">
        <f t="shared" si="38"/>
        <v>2943.0850848386249</v>
      </c>
    </row>
    <row r="152" spans="5:18" s="35" customFormat="1" ht="15" hidden="1" x14ac:dyDescent="0.2">
      <c r="E152" s="46">
        <v>38353</v>
      </c>
      <c r="F152" s="41">
        <f t="shared" si="26"/>
        <v>2257.4698198570172</v>
      </c>
      <c r="G152" s="101">
        <f t="shared" si="27"/>
        <v>2284.3364760509808</v>
      </c>
      <c r="H152" s="101">
        <f t="shared" si="28"/>
        <v>2311.2792572449439</v>
      </c>
      <c r="I152" s="101">
        <f t="shared" si="29"/>
        <v>2338.2981634389075</v>
      </c>
      <c r="J152" s="101">
        <f t="shared" si="30"/>
        <v>2365.7508251238396</v>
      </c>
      <c r="K152" s="101">
        <f t="shared" si="31"/>
        <v>2393.2796118087717</v>
      </c>
      <c r="L152" s="101">
        <f t="shared" si="32"/>
        <v>2420.8845234937039</v>
      </c>
      <c r="M152" s="101">
        <f t="shared" si="33"/>
        <v>2448.9359362890332</v>
      </c>
      <c r="N152" s="101">
        <f t="shared" si="34"/>
        <v>2477.0634740843625</v>
      </c>
      <c r="O152" s="101">
        <f t="shared" si="35"/>
        <v>2505.2671368796923</v>
      </c>
      <c r="P152" s="101">
        <f t="shared" si="36"/>
        <v>2533.9303236220699</v>
      </c>
      <c r="Q152" s="101">
        <f t="shared" si="37"/>
        <v>2562.6696353644479</v>
      </c>
      <c r="R152" s="101">
        <f t="shared" si="38"/>
        <v>2591.4850721068256</v>
      </c>
    </row>
    <row r="153" spans="5:18" s="35" customFormat="1" ht="15" hidden="1" x14ac:dyDescent="0.2">
      <c r="E153" s="46">
        <v>38718</v>
      </c>
      <c r="F153" s="41">
        <f t="shared" si="26"/>
        <v>1960.7431573751142</v>
      </c>
      <c r="G153" s="101">
        <f t="shared" si="27"/>
        <v>1985.4585452660838</v>
      </c>
      <c r="H153" s="101">
        <f t="shared" si="28"/>
        <v>2010.2500581570534</v>
      </c>
      <c r="I153" s="101">
        <f t="shared" si="29"/>
        <v>2035.1176960480229</v>
      </c>
      <c r="J153" s="101">
        <f t="shared" si="30"/>
        <v>2060.3722993443712</v>
      </c>
      <c r="K153" s="101">
        <f t="shared" si="31"/>
        <v>2085.7030276407195</v>
      </c>
      <c r="L153" s="101">
        <f t="shared" si="32"/>
        <v>2111.1098809370674</v>
      </c>
      <c r="M153" s="101">
        <f t="shared" si="33"/>
        <v>2136.9154275738611</v>
      </c>
      <c r="N153" s="101">
        <f t="shared" si="34"/>
        <v>2162.7970992106548</v>
      </c>
      <c r="O153" s="101">
        <f t="shared" si="35"/>
        <v>2188.7548958474486</v>
      </c>
      <c r="P153" s="101">
        <f t="shared" si="36"/>
        <v>2215.1233688423426</v>
      </c>
      <c r="Q153" s="101">
        <f t="shared" si="37"/>
        <v>2241.5679668372368</v>
      </c>
      <c r="R153" s="101">
        <f t="shared" si="38"/>
        <v>2268.0886898321305</v>
      </c>
    </row>
    <row r="154" spans="5:18" s="35" customFormat="1" ht="15" hidden="1" x14ac:dyDescent="0.2">
      <c r="E154" s="46">
        <v>39083</v>
      </c>
      <c r="F154" s="41">
        <f t="shared" si="26"/>
        <v>1686.3526068986075</v>
      </c>
      <c r="G154" s="101">
        <f t="shared" si="27"/>
        <v>1709.0786632986224</v>
      </c>
      <c r="H154" s="101">
        <f t="shared" si="28"/>
        <v>1731.8808446986375</v>
      </c>
      <c r="I154" s="101">
        <f t="shared" si="29"/>
        <v>1754.7591510986524</v>
      </c>
      <c r="J154" s="101">
        <f t="shared" si="30"/>
        <v>1777.9811549441176</v>
      </c>
      <c r="K154" s="101">
        <f t="shared" si="31"/>
        <v>1801.2792837895829</v>
      </c>
      <c r="L154" s="101">
        <f t="shared" si="32"/>
        <v>1824.6535376350482</v>
      </c>
      <c r="M154" s="101">
        <f t="shared" si="33"/>
        <v>1848.3822757829023</v>
      </c>
      <c r="N154" s="101">
        <f t="shared" si="34"/>
        <v>1872.1871389307564</v>
      </c>
      <c r="O154" s="101">
        <f t="shared" si="35"/>
        <v>1896.0681270786106</v>
      </c>
      <c r="P154" s="101">
        <f t="shared" si="36"/>
        <v>1920.3146209999304</v>
      </c>
      <c r="Q154" s="101">
        <f t="shared" si="37"/>
        <v>1944.6372399212505</v>
      </c>
      <c r="R154" s="101">
        <f t="shared" si="38"/>
        <v>1969.0359838425704</v>
      </c>
    </row>
    <row r="155" spans="5:18" s="35" customFormat="1" ht="15" hidden="1" x14ac:dyDescent="0.2">
      <c r="E155" s="46">
        <v>39448</v>
      </c>
      <c r="F155" s="41">
        <f t="shared" si="26"/>
        <v>1433.3431382774136</v>
      </c>
      <c r="G155" s="101">
        <f t="shared" si="27"/>
        <v>1454.2348760299249</v>
      </c>
      <c r="H155" s="101">
        <f t="shared" si="28"/>
        <v>1475.2027387824362</v>
      </c>
      <c r="I155" s="101">
        <f t="shared" si="29"/>
        <v>1496.2467265349474</v>
      </c>
      <c r="J155" s="101">
        <f t="shared" si="30"/>
        <v>1517.5945153023258</v>
      </c>
      <c r="K155" s="101">
        <f t="shared" si="31"/>
        <v>1539.0184290697041</v>
      </c>
      <c r="L155" s="101">
        <f t="shared" si="32"/>
        <v>1560.5184678370827</v>
      </c>
      <c r="M155" s="101">
        <f t="shared" si="33"/>
        <v>1582.3322267289016</v>
      </c>
      <c r="N155" s="101">
        <f t="shared" si="34"/>
        <v>1604.2221106207203</v>
      </c>
      <c r="O155" s="101">
        <f t="shared" si="35"/>
        <v>1626.1881195125393</v>
      </c>
      <c r="P155" s="101">
        <f t="shared" si="36"/>
        <v>1648.4779833790053</v>
      </c>
      <c r="Q155" s="101">
        <f t="shared" si="37"/>
        <v>1670.8439722454712</v>
      </c>
      <c r="R155" s="101">
        <f t="shared" si="38"/>
        <v>1693.2860861119373</v>
      </c>
    </row>
    <row r="156" spans="5:18" s="35" customFormat="1" ht="15" hidden="1" x14ac:dyDescent="0.2">
      <c r="E156" s="46">
        <v>39814</v>
      </c>
      <c r="F156" s="41">
        <f t="shared" si="26"/>
        <v>1200.5269136306811</v>
      </c>
      <c r="G156" s="101">
        <f t="shared" si="27"/>
        <v>1219.7307337545035</v>
      </c>
      <c r="H156" s="101">
        <f t="shared" si="28"/>
        <v>1239.010678878326</v>
      </c>
      <c r="I156" s="101">
        <f t="shared" si="29"/>
        <v>1258.3667490021485</v>
      </c>
      <c r="J156" s="101">
        <f t="shared" si="30"/>
        <v>1277.9899079324141</v>
      </c>
      <c r="K156" s="101">
        <f t="shared" si="31"/>
        <v>1297.6891918626798</v>
      </c>
      <c r="L156" s="101">
        <f t="shared" si="32"/>
        <v>1317.4646007929452</v>
      </c>
      <c r="M156" s="101">
        <f t="shared" si="33"/>
        <v>1337.5162191486941</v>
      </c>
      <c r="N156" s="101">
        <f t="shared" si="34"/>
        <v>1357.6439625044429</v>
      </c>
      <c r="O156" s="101">
        <f t="shared" si="35"/>
        <v>1377.8478308601921</v>
      </c>
      <c r="P156" s="101">
        <f t="shared" si="36"/>
        <v>1398.3372276339285</v>
      </c>
      <c r="Q156" s="101">
        <f t="shared" si="37"/>
        <v>1418.9027494076649</v>
      </c>
      <c r="R156" s="101">
        <f t="shared" si="38"/>
        <v>1439.5443961814015</v>
      </c>
    </row>
    <row r="157" spans="5:18" s="35" customFormat="1" ht="15" hidden="1" x14ac:dyDescent="0.2">
      <c r="E157" s="46">
        <v>40179</v>
      </c>
      <c r="F157" s="41">
        <f t="shared" si="26"/>
        <v>984.34041931585875</v>
      </c>
      <c r="G157" s="101">
        <f t="shared" si="27"/>
        <v>1001.9768873558987</v>
      </c>
      <c r="H157" s="101">
        <f t="shared" si="28"/>
        <v>1019.6894803959387</v>
      </c>
      <c r="I157" s="101">
        <f t="shared" si="29"/>
        <v>1037.4781984359788</v>
      </c>
      <c r="J157" s="101">
        <f t="shared" si="30"/>
        <v>1055.4999153746396</v>
      </c>
      <c r="K157" s="101">
        <f t="shared" si="31"/>
        <v>1073.5977573133005</v>
      </c>
      <c r="L157" s="101">
        <f t="shared" si="32"/>
        <v>1091.7717242519616</v>
      </c>
      <c r="M157" s="101">
        <f t="shared" si="33"/>
        <v>1110.1870692527882</v>
      </c>
      <c r="N157" s="101">
        <f t="shared" si="34"/>
        <v>1128.6785392536151</v>
      </c>
      <c r="O157" s="101">
        <f t="shared" si="35"/>
        <v>1147.2461342544418</v>
      </c>
      <c r="P157" s="101">
        <f t="shared" si="36"/>
        <v>1166.0636687277865</v>
      </c>
      <c r="Q157" s="101">
        <f t="shared" si="37"/>
        <v>1184.9573282011313</v>
      </c>
      <c r="R157" s="101">
        <f t="shared" si="38"/>
        <v>1203.9271126744761</v>
      </c>
    </row>
    <row r="158" spans="5:18" s="35" customFormat="1" ht="15" hidden="1" x14ac:dyDescent="0.2">
      <c r="E158" s="46">
        <v>40544</v>
      </c>
      <c r="F158" s="41">
        <f t="shared" si="26"/>
        <v>784.78365533294505</v>
      </c>
      <c r="G158" s="101">
        <f t="shared" si="27"/>
        <v>800.97333683410886</v>
      </c>
      <c r="H158" s="101">
        <f t="shared" si="28"/>
        <v>817.23914333527284</v>
      </c>
      <c r="I158" s="101">
        <f t="shared" si="29"/>
        <v>833.58107483643664</v>
      </c>
      <c r="J158" s="101">
        <f t="shared" si="30"/>
        <v>850.12453762900077</v>
      </c>
      <c r="K158" s="101">
        <f t="shared" si="31"/>
        <v>866.74412542156506</v>
      </c>
      <c r="L158" s="101">
        <f t="shared" si="32"/>
        <v>883.43983821412917</v>
      </c>
      <c r="M158" s="101">
        <f t="shared" si="33"/>
        <v>900.3447770411816</v>
      </c>
      <c r="N158" s="101">
        <f t="shared" si="34"/>
        <v>917.32584086823408</v>
      </c>
      <c r="O158" s="101">
        <f t="shared" si="35"/>
        <v>934.3830296952865</v>
      </c>
      <c r="P158" s="101">
        <f t="shared" si="36"/>
        <v>951.65730666057732</v>
      </c>
      <c r="Q158" s="101">
        <f t="shared" si="37"/>
        <v>969.00770862586819</v>
      </c>
      <c r="R158" s="101">
        <f t="shared" si="38"/>
        <v>986.43423559115899</v>
      </c>
    </row>
    <row r="159" spans="5:18" s="35" customFormat="1" ht="15" hidden="1" x14ac:dyDescent="0.2">
      <c r="E159" s="46">
        <v>40909</v>
      </c>
      <c r="F159" s="41">
        <f t="shared" si="26"/>
        <v>599.48094592023938</v>
      </c>
      <c r="G159" s="101">
        <f t="shared" si="27"/>
        <v>614.32718277816116</v>
      </c>
      <c r="H159" s="101">
        <f t="shared" si="28"/>
        <v>629.24954463608287</v>
      </c>
      <c r="I159" s="101">
        <f t="shared" si="29"/>
        <v>644.24803149400464</v>
      </c>
      <c r="J159" s="101">
        <f t="shared" si="30"/>
        <v>659.41882972233611</v>
      </c>
      <c r="K159" s="101">
        <f t="shared" si="31"/>
        <v>674.66575295066775</v>
      </c>
      <c r="L159" s="101">
        <f t="shared" si="32"/>
        <v>689.98880117899921</v>
      </c>
      <c r="M159" s="101">
        <f t="shared" si="33"/>
        <v>705.49121998754697</v>
      </c>
      <c r="N159" s="101">
        <f t="shared" si="34"/>
        <v>721.06976379609478</v>
      </c>
      <c r="O159" s="101">
        <f t="shared" si="35"/>
        <v>736.72443260464252</v>
      </c>
      <c r="P159" s="101">
        <f t="shared" si="36"/>
        <v>752.56568474102619</v>
      </c>
      <c r="Q159" s="101">
        <f t="shared" si="37"/>
        <v>768.48306187740991</v>
      </c>
      <c r="R159" s="101">
        <f t="shared" si="38"/>
        <v>784.47656401379356</v>
      </c>
    </row>
    <row r="160" spans="5:18" s="35" customFormat="1" ht="15" hidden="1" x14ac:dyDescent="0.2">
      <c r="E160" s="46">
        <v>41275</v>
      </c>
      <c r="F160" s="41">
        <f t="shared" si="26"/>
        <v>429.62012895859243</v>
      </c>
      <c r="G160" s="101">
        <f t="shared" si="27"/>
        <v>443.23487489354221</v>
      </c>
      <c r="H160" s="101">
        <f t="shared" si="28"/>
        <v>456.92574582849198</v>
      </c>
      <c r="I160" s="101">
        <f t="shared" si="29"/>
        <v>470.6927417634418</v>
      </c>
      <c r="J160" s="101">
        <f t="shared" si="30"/>
        <v>484.60526414122677</v>
      </c>
      <c r="K160" s="101">
        <f t="shared" si="31"/>
        <v>498.59391151901167</v>
      </c>
      <c r="L160" s="101">
        <f t="shared" si="32"/>
        <v>512.65868389679667</v>
      </c>
      <c r="M160" s="101">
        <f t="shared" si="33"/>
        <v>526.87545935504841</v>
      </c>
      <c r="N160" s="101">
        <f t="shared" si="34"/>
        <v>541.1683598133003</v>
      </c>
      <c r="O160" s="101">
        <f t="shared" si="35"/>
        <v>555.53738527155201</v>
      </c>
      <c r="P160" s="101">
        <f t="shared" si="36"/>
        <v>570.06503131477075</v>
      </c>
      <c r="Q160" s="101">
        <f t="shared" si="37"/>
        <v>584.66880235798953</v>
      </c>
      <c r="R160" s="101">
        <f t="shared" si="38"/>
        <v>599.34869840120825</v>
      </c>
    </row>
    <row r="161" spans="5:18" s="35" customFormat="1" ht="15" hidden="1" x14ac:dyDescent="0.2">
      <c r="E161" s="46">
        <v>41640</v>
      </c>
      <c r="F161" s="41">
        <f t="shared" si="26"/>
        <v>273.88866534637185</v>
      </c>
      <c r="G161" s="101">
        <f t="shared" si="27"/>
        <v>286.37435817013306</v>
      </c>
      <c r="H161" s="101">
        <f t="shared" si="28"/>
        <v>298.93617599389421</v>
      </c>
      <c r="I161" s="101">
        <f t="shared" si="29"/>
        <v>311.5741188176554</v>
      </c>
      <c r="J161" s="101">
        <f t="shared" si="30"/>
        <v>324.33303117908338</v>
      </c>
      <c r="K161" s="101">
        <f t="shared" si="31"/>
        <v>337.1680685405114</v>
      </c>
      <c r="L161" s="101">
        <f t="shared" si="32"/>
        <v>350.07923090193935</v>
      </c>
      <c r="M161" s="101">
        <f t="shared" si="33"/>
        <v>363.11730532597841</v>
      </c>
      <c r="N161" s="101">
        <f t="shared" si="34"/>
        <v>376.23150475001745</v>
      </c>
      <c r="O161" s="101">
        <f t="shared" si="35"/>
        <v>389.42182917405648</v>
      </c>
      <c r="P161" s="101">
        <f t="shared" si="36"/>
        <v>402.74513743556838</v>
      </c>
      <c r="Q161" s="101">
        <f t="shared" si="37"/>
        <v>416.14457069708027</v>
      </c>
      <c r="R161" s="101">
        <f t="shared" si="38"/>
        <v>429.6201289585922</v>
      </c>
    </row>
    <row r="162" spans="5:18" s="35" customFormat="1" ht="15" hidden="1" x14ac:dyDescent="0.2">
      <c r="E162" s="46">
        <v>42005</v>
      </c>
      <c r="F162" s="41">
        <f t="shared" si="26"/>
        <v>131.11441741181443</v>
      </c>
      <c r="G162" s="101">
        <f t="shared" si="27"/>
        <v>142.56499693805009</v>
      </c>
      <c r="H162" s="101">
        <f t="shared" si="28"/>
        <v>154.09170146428573</v>
      </c>
      <c r="I162" s="101">
        <f t="shared" si="29"/>
        <v>165.6945309905214</v>
      </c>
      <c r="J162" s="101">
        <f t="shared" si="30"/>
        <v>177.39581634020269</v>
      </c>
      <c r="K162" s="101">
        <f t="shared" si="31"/>
        <v>189.17322668988396</v>
      </c>
      <c r="L162" s="101">
        <f t="shared" si="32"/>
        <v>201.02676203956523</v>
      </c>
      <c r="M162" s="101">
        <f t="shared" si="33"/>
        <v>212.98420606435207</v>
      </c>
      <c r="N162" s="101">
        <f t="shared" si="34"/>
        <v>225.01777508913892</v>
      </c>
      <c r="O162" s="101">
        <f t="shared" si="35"/>
        <v>237.12746911392577</v>
      </c>
      <c r="P162" s="101">
        <f t="shared" si="36"/>
        <v>249.34664326500175</v>
      </c>
      <c r="Q162" s="101">
        <f t="shared" si="37"/>
        <v>261.64194241607771</v>
      </c>
      <c r="R162" s="101">
        <f t="shared" si="38"/>
        <v>274.01336656715364</v>
      </c>
    </row>
    <row r="163" spans="5:18" s="35" customFormat="1" ht="15" hidden="1" x14ac:dyDescent="0.2">
      <c r="E163" s="46">
        <v>42370</v>
      </c>
      <c r="F163" s="41">
        <f t="shared" si="26"/>
        <v>0</v>
      </c>
      <c r="G163" s="101">
        <f t="shared" si="27"/>
        <v>10.5</v>
      </c>
      <c r="H163" s="101">
        <f t="shared" si="28"/>
        <v>21.076125000000001</v>
      </c>
      <c r="I163" s="101">
        <f t="shared" si="29"/>
        <v>31.728375</v>
      </c>
      <c r="J163" s="101">
        <f t="shared" si="30"/>
        <v>42.458405718750001</v>
      </c>
      <c r="K163" s="101">
        <f t="shared" si="31"/>
        <v>53.264561437499999</v>
      </c>
      <c r="L163" s="101">
        <f t="shared" si="32"/>
        <v>64.146842156250003</v>
      </c>
      <c r="M163" s="101">
        <f t="shared" si="33"/>
        <v>75.111906761882821</v>
      </c>
      <c r="N163" s="101">
        <f t="shared" si="34"/>
        <v>86.15309636751563</v>
      </c>
      <c r="O163" s="101">
        <f t="shared" si="35"/>
        <v>97.270410973148444</v>
      </c>
      <c r="P163" s="101">
        <f t="shared" si="36"/>
        <v>108.47562145270376</v>
      </c>
      <c r="Q163" s="101">
        <f t="shared" si="37"/>
        <v>119.7569569322591</v>
      </c>
      <c r="R163" s="101">
        <f t="shared" si="38"/>
        <v>131.11441741181443</v>
      </c>
    </row>
    <row r="164" spans="5:18" s="35" customFormat="1" ht="15.75" hidden="1" x14ac:dyDescent="0.2">
      <c r="E164" s="46">
        <v>42736</v>
      </c>
      <c r="F164" s="51"/>
      <c r="G164" s="42"/>
      <c r="H164" s="42"/>
      <c r="I164" s="42"/>
      <c r="J164" s="42"/>
      <c r="K164" s="42"/>
      <c r="L164" s="42"/>
      <c r="M164" s="42"/>
      <c r="N164" s="42"/>
      <c r="O164" s="42"/>
      <c r="P164" s="42"/>
      <c r="Q164" s="42"/>
      <c r="R164" s="42"/>
    </row>
    <row r="165" spans="5:18" s="35" customFormat="1" ht="15.75" hidden="1" x14ac:dyDescent="0.2">
      <c r="E165" s="46">
        <v>43101</v>
      </c>
      <c r="F165" s="51"/>
      <c r="G165" s="42"/>
      <c r="H165" s="42"/>
      <c r="I165" s="42"/>
      <c r="J165" s="42"/>
      <c r="K165" s="42"/>
      <c r="L165" s="42"/>
      <c r="M165" s="42"/>
      <c r="N165" s="42"/>
      <c r="O165" s="42"/>
      <c r="P165" s="42"/>
      <c r="Q165" s="42"/>
      <c r="R165" s="42"/>
    </row>
    <row r="166" spans="5:18" s="35" customFormat="1" ht="15.75" hidden="1" x14ac:dyDescent="0.2">
      <c r="E166" s="46">
        <v>43466</v>
      </c>
      <c r="F166" s="51"/>
      <c r="G166" s="42"/>
      <c r="H166" s="42"/>
      <c r="I166" s="42"/>
      <c r="J166" s="42"/>
      <c r="K166" s="42"/>
      <c r="L166" s="42"/>
      <c r="M166" s="42"/>
      <c r="N166" s="42"/>
      <c r="O166" s="42"/>
      <c r="P166" s="42"/>
      <c r="Q166" s="42"/>
      <c r="R166" s="42"/>
    </row>
    <row r="167" spans="5:18" s="35" customFormat="1" ht="15.75" hidden="1" x14ac:dyDescent="0.2">
      <c r="E167" s="46">
        <v>43831</v>
      </c>
      <c r="F167" s="51"/>
      <c r="G167" s="42"/>
      <c r="H167" s="42"/>
      <c r="I167" s="42"/>
      <c r="J167" s="42"/>
      <c r="K167" s="42"/>
      <c r="L167" s="42"/>
      <c r="M167" s="42"/>
      <c r="N167" s="42"/>
      <c r="O167" s="42"/>
      <c r="P167" s="42"/>
      <c r="Q167" s="42"/>
      <c r="R167" s="42"/>
    </row>
    <row r="168" spans="5:18" s="35" customFormat="1" ht="15" hidden="1" x14ac:dyDescent="0.2">
      <c r="E168" s="46">
        <v>44197</v>
      </c>
    </row>
    <row r="169" spans="5:18" s="35" customFormat="1" ht="15" hidden="1" x14ac:dyDescent="0.2">
      <c r="E169" s="46">
        <v>44562</v>
      </c>
    </row>
    <row r="170" spans="5:18" s="35" customFormat="1" ht="15" hidden="1" x14ac:dyDescent="0.2">
      <c r="E170" s="46">
        <v>44927</v>
      </c>
    </row>
    <row r="171" spans="5:18" s="35" customFormat="1" ht="15" hidden="1" x14ac:dyDescent="0.2">
      <c r="E171" s="46">
        <v>45292</v>
      </c>
    </row>
    <row r="172" spans="5:18" s="35" customFormat="1" ht="15" hidden="1" x14ac:dyDescent="0.2">
      <c r="E172" s="46">
        <v>45658</v>
      </c>
    </row>
    <row r="173" spans="5:18" s="35" customFormat="1" ht="15" hidden="1" x14ac:dyDescent="0.2">
      <c r="E173" s="46">
        <v>46023</v>
      </c>
    </row>
    <row r="174" spans="5:18" s="35" customFormat="1" ht="15" hidden="1" x14ac:dyDescent="0.2">
      <c r="E174" s="46">
        <v>46388</v>
      </c>
    </row>
    <row r="175" spans="5:18" s="35" customFormat="1" ht="15" hidden="1" x14ac:dyDescent="0.2">
      <c r="E175" s="46">
        <v>46753</v>
      </c>
    </row>
    <row r="176" spans="5:18" s="35" customFormat="1" ht="15" hidden="1" x14ac:dyDescent="0.2">
      <c r="E176" s="46">
        <v>47119</v>
      </c>
    </row>
    <row r="177" spans="5:18" s="35" customFormat="1" ht="15" hidden="1" x14ac:dyDescent="0.2">
      <c r="E177" s="46">
        <v>47484</v>
      </c>
    </row>
    <row r="178" spans="5:18" s="35" customFormat="1" ht="15" hidden="1" x14ac:dyDescent="0.2">
      <c r="E178" s="45" t="s">
        <v>0</v>
      </c>
      <c r="F178" s="45" t="s">
        <v>1</v>
      </c>
      <c r="G178" s="45" t="s">
        <v>2</v>
      </c>
      <c r="H178" s="45" t="s">
        <v>3</v>
      </c>
      <c r="I178" s="45" t="s">
        <v>4</v>
      </c>
      <c r="J178" s="45" t="s">
        <v>5</v>
      </c>
      <c r="K178" s="45" t="s">
        <v>6</v>
      </c>
      <c r="L178" s="45" t="s">
        <v>7</v>
      </c>
      <c r="M178" s="45" t="s">
        <v>8</v>
      </c>
      <c r="N178" s="45" t="s">
        <v>9</v>
      </c>
      <c r="O178" s="45" t="s">
        <v>10</v>
      </c>
      <c r="P178" s="45" t="s">
        <v>11</v>
      </c>
      <c r="Q178" s="45" t="s">
        <v>12</v>
      </c>
      <c r="R178" s="45" t="s">
        <v>13</v>
      </c>
    </row>
    <row r="179" spans="5:18" s="35" customFormat="1" ht="15" hidden="1" x14ac:dyDescent="0.2">
      <c r="E179" s="46">
        <v>29992</v>
      </c>
      <c r="F179" s="41">
        <f t="shared" ref="F179:F213" si="39">C66</f>
        <v>21339</v>
      </c>
      <c r="G179" s="101">
        <f t="shared" ref="G179:G213" si="40">IF(AND($F$6="YES",HLOOKUP($C$11,$C$11:$N$12,2,0)&gt;=$C$128),$F179+$B$130*0.7*1+$F179*$J$6*1/1200,$F179+$B$130*0.7*1+$F179*$J$5*1/1200)</f>
        <v>21500.707750000001</v>
      </c>
      <c r="H179" s="101">
        <f t="shared" ref="H179:H213" si="41">IF(AND($F$6="YES",HLOOKUP($D$11,$C$11:$N$12,2,0)&gt;=$C$128),$F179+$B$130*0.7*2+($F179)*$J$6*2/1200+$B$130*0.7*$J$6/1200,$F179+$B$130*0.7*2+($F179)*$J$5*2/1200+$B$130*0.7*$J$5/1200)</f>
        <v>21662.466249999998</v>
      </c>
      <c r="I179" s="101">
        <f t="shared" ref="I179:I213" si="42">IF(AND($F$6="YES",HLOOKUP($E$11,$C$11:$N$12,2,0)=$C$128),$F179+$B$130*0.7*3+($F179)*$J$5*2/1200+($F179)*$J$6*1/1200+$B$130*0.7*2*$J$6/1200+$B$130*0.7*$J$5/1200,IF(AND($F$6="YES",HLOOKUP($E$11,$C$11:$N$12,2,0)&gt;$C$128),$F179+$B$130*0.7*3+($F179)*$J$6*3/1200+$B$130*0.7*2*$J$6/1200+$B$130*0.7*1*$J$5/1200,$F179+$B$130*0.7*3+($F179)*$J$5*3/1200+$B$130*0.7*2*$J$5/1200+$B$130*0.7*1*$J$5/1200))</f>
        <v>21824.2755</v>
      </c>
      <c r="J179" s="101">
        <f t="shared" ref="J179:J213" si="43">IF(AND($F$6="YES",HLOOKUP($F$11,$C$11:$N$12,2,0)&gt;=$C$128),$I179+$B$130*0.7*1+$I179*$J$6*1/1200,$I179+$B$130*0.7*1+$I179*$J$5*1/1200)</f>
        <v>21989.501497375</v>
      </c>
      <c r="K179" s="101">
        <f t="shared" ref="K179:K213" si="44">IF(AND($F$6="YES",HLOOKUP($G$11,$C$11:$N$12,2,0)=$C$128),$I179+$B$130*0.7*2+($I179)*$J$6*2/1200+$B$130*0.7*$J$6/1200,IF(AND($F$6="YES",HLOOKUP($G$11,$C$11:$N$12,2,0)&gt;$C$128),$I179+$B$130*0.7*2+($I179)*$J$6*2/1200+$B$130*0.7*$J$6/1200,$I179+$B$130*0.7*2+($I179)*$J$5*2/1200+$B$130*0.7*$J$5/1200))</f>
        <v>22154.778244749999</v>
      </c>
      <c r="L179" s="101">
        <f t="shared" ref="L179:L213" si="45">IF(AND($F$6="YES",HLOOKUP($H$11,$C$11:$N$12,2,0)=$C$128),$I179+$B$130*0.7*3+($I179)*$J$5*2/1200+($I179)*$J$6*1/1200+$B$130*0.7*2*$J$6/1200+$B$130*0.7*$J$5/1200,IF(AND($F$6="YES",HLOOKUP($H$11,$C$11:$N$12,2,0)&gt;$C$128),$I179+$B$130*0.7*3+($I179)*$J$6*3/1200+$B$130*0.7*2*$J$6/1200+$B$130*0.7*1*$J$6/1200,$I179+$B$130*0.7*3+($I179)*$J$5*3/1200+$B$130*0.7*2*$J$5/1200+$B$130*0.7*1*$J$5/1200))</f>
        <v>22320.105742125001</v>
      </c>
      <c r="M179" s="101">
        <f t="shared" ref="M179:M213" si="46">IF(AND($F$6="YES",HLOOKUP($I$11,$C$11:$N$12,2,0)&gt;=$C$128),$L179+$B$130*0.7*1+$L179*$J$6*1/1200,$L179+$B$130*0.7*1+$L179*$J$5*1/1200)</f>
        <v>22488.926508755409</v>
      </c>
      <c r="N179" s="101">
        <f t="shared" ref="N179:N213" si="47">IF(AND($F$6="YES",HLOOKUP($J$11,$C$11:$N$12,2,0)=$C$128),$L179+$B$130*0.7*2+($L179)*$J$6*2/1200+$B$130*0.7*$J$6/1200,IF(AND($F$6="YES",HLOOKUP($J$11,$C$11:$N$12,2,0)&gt;$C$128),$L179+$B$130*0.7*2+($L179)*$J$6*2/1200+$B$130*0.7*$J$6/1200,$L179+$B$130*0.7*2+($L179)*$J$5*2/1200+$B$130*0.7*$J$5/1200))</f>
        <v>22657.798025385811</v>
      </c>
      <c r="O179" s="101">
        <f t="shared" ref="O179:O213" si="48">IF(AND($F$6="YES",HLOOKUP($K$11,$C$11:$N$12,2,0)=$C$128),$L179+$B$130*0.7*3+($L179)*$J$5*2/1200+($L179)*$J$6*1/1200+$B$130*0.7*2*$J$6/1200+$B$130*0.7*$J$5/1200,IF(AND($F$6="YES",HLOOKUP($K$11,$C$11:$N$12,2,0)&gt;$C$128),$L179+$B$130*0.7*3+($L179)*$J$6*3/1200+$B$130*0.7*2*$J$6/1200+$B$130*0.7*1*$J$6/1200,$L179+$B$130*0.7*3+($L179)*$J$5*3/1200+$B$130*0.7*2*$J$5/1200+$B$130*0.7*1*$J$5/1200))</f>
        <v>22826.72029201622</v>
      </c>
      <c r="P179" s="101">
        <f t="shared" ref="P179:P213" si="49">IF(AND($F$6="YES",HLOOKUP($L$11,$C$11:$N$12,2,0)&gt;=$C$128),$O179+$B$130*0.7*1+$O179*$J$6*1/1200,$O179+$B$130*0.7*1+$O179*$J$5*1/1200)</f>
        <v>22999.214014133337</v>
      </c>
      <c r="Q179" s="101">
        <f t="shared" ref="Q179:Q213" si="50">IF(AND($F$6="YES",HLOOKUP($M$11,$C$11:$N$12,2,0)=$C$128),$O179+$B$130*0.7*2+($O179)*$J$6*2/1200+$B$130*0.7*$J$6/1200,IF(AND($F$6="YES",HLOOKUP($M$11,$C$11:$N$12,2,0)&gt;$C$128),$O179+$B$130*0.7*2+($O179)*$J$6*2/1200+$B$130*0.7*$J$6/1200,$O179+$B$130*0.7*2+($O179)*$J$5*2/1200+$B$130*0.7*$J$5/1200))</f>
        <v>23171.758486250452</v>
      </c>
      <c r="R179" s="101">
        <f t="shared" ref="R179:R213" si="51">IF(AND($F$6="YES",HLOOKUP($N$11,$C$11:$N$12,2,0)=$C$128),$O179+$B$130*0.7*3+($O179)*$J$5*2/1200+($O179)*$J$6*1/1200+$B$130*0.7*2*$J$6/1200+$B$130*0.7*$J$5/1200,IF(AND($F$6="YES",HLOOKUP($N$11,$C$11:$N$12,2,0)&gt;$C$128),$O179+$B$130*0.7*3+($O179)*$J$6*3/1200+$B$130*0.7*2*$J$6/1200+$B$130*0.7*1*$J$6/1200,$O179+$B$130*0.7*3+($O179)*$J$5*3/1200+$B$130*0.7*2*$J$5/1200+$B$130*0.7*1*$J$5/1200))</f>
        <v>23344.353708367573</v>
      </c>
    </row>
    <row r="180" spans="5:18" s="35" customFormat="1" ht="15" hidden="1" x14ac:dyDescent="0.2">
      <c r="E180" s="46">
        <v>30326</v>
      </c>
      <c r="F180" s="41">
        <f t="shared" si="39"/>
        <v>19047</v>
      </c>
      <c r="G180" s="101">
        <f t="shared" si="40"/>
        <v>19192.090749999999</v>
      </c>
      <c r="H180" s="101">
        <f t="shared" si="41"/>
        <v>19337.232249999997</v>
      </c>
      <c r="I180" s="101">
        <f t="shared" si="42"/>
        <v>19482.424500000001</v>
      </c>
      <c r="J180" s="101">
        <f t="shared" si="43"/>
        <v>19630.672077625</v>
      </c>
      <c r="K180" s="101">
        <f t="shared" si="44"/>
        <v>19778.970405249998</v>
      </c>
      <c r="L180" s="101">
        <f t="shared" si="45"/>
        <v>19927.319482874998</v>
      </c>
      <c r="M180" s="101">
        <f t="shared" si="46"/>
        <v>20078.792549125843</v>
      </c>
      <c r="N180" s="101">
        <f t="shared" si="47"/>
        <v>20230.316365376686</v>
      </c>
      <c r="O180" s="101">
        <f t="shared" si="48"/>
        <v>20381.890931627528</v>
      </c>
      <c r="P180" s="101">
        <f t="shared" si="49"/>
        <v>20536.659640881826</v>
      </c>
      <c r="Q180" s="101">
        <f t="shared" si="50"/>
        <v>20691.479100136126</v>
      </c>
      <c r="R180" s="101">
        <f t="shared" si="51"/>
        <v>20846.349309390425</v>
      </c>
    </row>
    <row r="181" spans="5:18" s="35" customFormat="1" ht="15" hidden="1" x14ac:dyDescent="0.2">
      <c r="E181" s="46">
        <v>30691</v>
      </c>
      <c r="F181" s="41">
        <f t="shared" si="39"/>
        <v>17003</v>
      </c>
      <c r="G181" s="101">
        <f t="shared" si="40"/>
        <v>17133.27175</v>
      </c>
      <c r="H181" s="101">
        <f t="shared" si="41"/>
        <v>17263.594249999998</v>
      </c>
      <c r="I181" s="101">
        <f t="shared" si="42"/>
        <v>17393.967499999999</v>
      </c>
      <c r="J181" s="101">
        <f t="shared" si="43"/>
        <v>17527.073764375</v>
      </c>
      <c r="K181" s="101">
        <f t="shared" si="44"/>
        <v>17660.230778749996</v>
      </c>
      <c r="L181" s="101">
        <f t="shared" si="45"/>
        <v>17793.438543124998</v>
      </c>
      <c r="M181" s="101">
        <f t="shared" si="46"/>
        <v>17929.440972562654</v>
      </c>
      <c r="N181" s="101">
        <f t="shared" si="47"/>
        <v>18065.494152000309</v>
      </c>
      <c r="O181" s="101">
        <f t="shared" si="48"/>
        <v>18201.598081437965</v>
      </c>
      <c r="P181" s="101">
        <f t="shared" si="49"/>
        <v>18340.559667528392</v>
      </c>
      <c r="Q181" s="101">
        <f t="shared" si="50"/>
        <v>18479.572003618814</v>
      </c>
      <c r="R181" s="101">
        <f t="shared" si="51"/>
        <v>18618.635089709242</v>
      </c>
    </row>
    <row r="182" spans="5:18" s="35" customFormat="1" ht="15" hidden="1" x14ac:dyDescent="0.2">
      <c r="E182" s="46">
        <v>31057</v>
      </c>
      <c r="F182" s="41">
        <f t="shared" si="39"/>
        <v>15150</v>
      </c>
      <c r="G182" s="101">
        <f t="shared" si="40"/>
        <v>15266.8375</v>
      </c>
      <c r="H182" s="101">
        <f t="shared" si="41"/>
        <v>15383.72575</v>
      </c>
      <c r="I182" s="101">
        <f t="shared" si="42"/>
        <v>15500.664750000002</v>
      </c>
      <c r="J182" s="101">
        <f t="shared" si="43"/>
        <v>15620.044569437501</v>
      </c>
      <c r="K182" s="101">
        <f t="shared" si="44"/>
        <v>15739.475138875003</v>
      </c>
      <c r="L182" s="101">
        <f t="shared" si="45"/>
        <v>15858.956458312503</v>
      </c>
      <c r="M182" s="101">
        <f t="shared" si="46"/>
        <v>15980.933892635268</v>
      </c>
      <c r="N182" s="101">
        <f t="shared" si="47"/>
        <v>16102.962076958034</v>
      </c>
      <c r="O182" s="101">
        <f t="shared" si="48"/>
        <v>16225.0410112808</v>
      </c>
      <c r="P182" s="101">
        <f t="shared" si="49"/>
        <v>16349.672558612587</v>
      </c>
      <c r="Q182" s="101">
        <f t="shared" si="50"/>
        <v>16474.35485594437</v>
      </c>
      <c r="R182" s="101">
        <f t="shared" si="51"/>
        <v>16599.087903276159</v>
      </c>
    </row>
    <row r="183" spans="5:18" s="35" customFormat="1" ht="15" hidden="1" x14ac:dyDescent="0.2">
      <c r="E183" s="46">
        <v>31422</v>
      </c>
      <c r="F183" s="41">
        <f t="shared" si="39"/>
        <v>13495</v>
      </c>
      <c r="G183" s="101">
        <f t="shared" si="40"/>
        <v>13599.838750000001</v>
      </c>
      <c r="H183" s="101">
        <f t="shared" si="41"/>
        <v>13704.72825</v>
      </c>
      <c r="I183" s="101">
        <f t="shared" si="42"/>
        <v>13809.668500000002</v>
      </c>
      <c r="J183" s="101">
        <f t="shared" si="43"/>
        <v>13916.788596625001</v>
      </c>
      <c r="K183" s="101">
        <f t="shared" si="44"/>
        <v>14023.959443250002</v>
      </c>
      <c r="L183" s="101">
        <f t="shared" si="45"/>
        <v>14131.181039875002</v>
      </c>
      <c r="M183" s="101">
        <f t="shared" si="46"/>
        <v>14240.632102414096</v>
      </c>
      <c r="N183" s="101">
        <f t="shared" si="47"/>
        <v>14350.13391495319</v>
      </c>
      <c r="O183" s="101">
        <f t="shared" si="48"/>
        <v>14459.686477492285</v>
      </c>
      <c r="P183" s="101">
        <f t="shared" si="49"/>
        <v>14571.519204454104</v>
      </c>
      <c r="Q183" s="101">
        <f t="shared" si="50"/>
        <v>14683.402681415924</v>
      </c>
      <c r="R183" s="101">
        <f t="shared" si="51"/>
        <v>14795.336908377743</v>
      </c>
    </row>
    <row r="184" spans="5:18" s="35" customFormat="1" ht="15" hidden="1" x14ac:dyDescent="0.2">
      <c r="E184" s="46">
        <v>31787</v>
      </c>
      <c r="F184" s="41">
        <f t="shared" si="39"/>
        <v>12010</v>
      </c>
      <c r="G184" s="101">
        <f t="shared" si="40"/>
        <v>12104.0725</v>
      </c>
      <c r="H184" s="101">
        <f t="shared" si="41"/>
        <v>12198.195750000001</v>
      </c>
      <c r="I184" s="101">
        <f t="shared" si="42"/>
        <v>12292.369750000002</v>
      </c>
      <c r="J184" s="101">
        <f t="shared" si="43"/>
        <v>12388.489430687501</v>
      </c>
      <c r="K184" s="101">
        <f t="shared" si="44"/>
        <v>12484.659861375001</v>
      </c>
      <c r="L184" s="101">
        <f t="shared" si="45"/>
        <v>12580.881042062503</v>
      </c>
      <c r="M184" s="101">
        <f t="shared" si="46"/>
        <v>12679.092429617456</v>
      </c>
      <c r="N184" s="101">
        <f t="shared" si="47"/>
        <v>12777.35456717241</v>
      </c>
      <c r="O184" s="101">
        <f t="shared" si="48"/>
        <v>12875.667454727363</v>
      </c>
      <c r="P184" s="101">
        <f t="shared" si="49"/>
        <v>12976.016043774136</v>
      </c>
      <c r="Q184" s="101">
        <f t="shared" si="50"/>
        <v>13076.415382820911</v>
      </c>
      <c r="R184" s="101">
        <f t="shared" si="51"/>
        <v>13176.865471867684</v>
      </c>
    </row>
    <row r="185" spans="5:18" s="35" customFormat="1" ht="15" hidden="1" x14ac:dyDescent="0.2">
      <c r="E185" s="46">
        <v>32152</v>
      </c>
      <c r="F185" s="41">
        <f t="shared" si="39"/>
        <v>10695</v>
      </c>
      <c r="G185" s="101">
        <f t="shared" si="40"/>
        <v>10779.53875</v>
      </c>
      <c r="H185" s="101">
        <f t="shared" si="41"/>
        <v>10864.12825</v>
      </c>
      <c r="I185" s="101">
        <f t="shared" si="42"/>
        <v>10948.7685</v>
      </c>
      <c r="J185" s="101">
        <f t="shared" si="43"/>
        <v>11035.147071625001</v>
      </c>
      <c r="K185" s="101">
        <f t="shared" si="44"/>
        <v>11121.576393250001</v>
      </c>
      <c r="L185" s="101">
        <f t="shared" si="45"/>
        <v>11208.056464875001</v>
      </c>
      <c r="M185" s="101">
        <f t="shared" si="46"/>
        <v>11296.314874245345</v>
      </c>
      <c r="N185" s="101">
        <f t="shared" si="47"/>
        <v>11384.624033615688</v>
      </c>
      <c r="O185" s="101">
        <f t="shared" si="48"/>
        <v>11472.983942986033</v>
      </c>
      <c r="P185" s="101">
        <f t="shared" si="49"/>
        <v>11563.163076572682</v>
      </c>
      <c r="Q185" s="101">
        <f t="shared" si="50"/>
        <v>11653.392960159332</v>
      </c>
      <c r="R185" s="101">
        <f t="shared" si="51"/>
        <v>11743.67359374598</v>
      </c>
    </row>
    <row r="186" spans="5:18" s="35" customFormat="1" ht="15" hidden="1" x14ac:dyDescent="0.2">
      <c r="E186" s="46">
        <v>32518</v>
      </c>
      <c r="F186" s="41">
        <f t="shared" si="39"/>
        <v>9496</v>
      </c>
      <c r="G186" s="101">
        <f t="shared" si="40"/>
        <v>9571.8459999999995</v>
      </c>
      <c r="H186" s="101">
        <f t="shared" si="41"/>
        <v>9647.7427499999994</v>
      </c>
      <c r="I186" s="101">
        <f t="shared" si="42"/>
        <v>9723.6902500000015</v>
      </c>
      <c r="J186" s="101">
        <f t="shared" si="43"/>
        <v>9801.1870043125018</v>
      </c>
      <c r="K186" s="101">
        <f t="shared" si="44"/>
        <v>9878.7345086250025</v>
      </c>
      <c r="L186" s="101">
        <f t="shared" si="45"/>
        <v>9956.3327629375017</v>
      </c>
      <c r="M186" s="101">
        <f t="shared" si="46"/>
        <v>10035.516175468798</v>
      </c>
      <c r="N186" s="101">
        <f t="shared" si="47"/>
        <v>10114.750338000096</v>
      </c>
      <c r="O186" s="101">
        <f t="shared" si="48"/>
        <v>10194.035250531393</v>
      </c>
      <c r="P186" s="101">
        <f t="shared" si="49"/>
        <v>10274.942006097746</v>
      </c>
      <c r="Q186" s="101">
        <f t="shared" si="50"/>
        <v>10355.899511664098</v>
      </c>
      <c r="R186" s="101">
        <f t="shared" si="51"/>
        <v>10436.907767230452</v>
      </c>
    </row>
    <row r="187" spans="5:18" s="35" customFormat="1" ht="15" hidden="1" x14ac:dyDescent="0.2">
      <c r="E187" s="46">
        <v>32874</v>
      </c>
      <c r="F187" s="41">
        <f t="shared" si="39"/>
        <v>9215</v>
      </c>
      <c r="G187" s="101">
        <f t="shared" si="40"/>
        <v>9288.8087500000001</v>
      </c>
      <c r="H187" s="101">
        <f t="shared" si="41"/>
        <v>9362.6682500000006</v>
      </c>
      <c r="I187" s="101">
        <f t="shared" si="42"/>
        <v>9436.5785000000014</v>
      </c>
      <c r="J187" s="101">
        <f t="shared" si="43"/>
        <v>9511.9936941250016</v>
      </c>
      <c r="K187" s="101">
        <f t="shared" si="44"/>
        <v>9587.4596382500022</v>
      </c>
      <c r="L187" s="101">
        <f t="shared" si="45"/>
        <v>9662.976332375003</v>
      </c>
      <c r="M187" s="101">
        <f t="shared" si="46"/>
        <v>9740.032910784721</v>
      </c>
      <c r="N187" s="101">
        <f t="shared" si="47"/>
        <v>9817.1402391944412</v>
      </c>
      <c r="O187" s="101">
        <f t="shared" si="48"/>
        <v>9894.2983176041598</v>
      </c>
      <c r="P187" s="101">
        <f t="shared" si="49"/>
        <v>9973.0319804067894</v>
      </c>
      <c r="Q187" s="101">
        <f t="shared" si="50"/>
        <v>10051.816393209421</v>
      </c>
      <c r="R187" s="101">
        <f t="shared" si="51"/>
        <v>10130.651556012052</v>
      </c>
    </row>
    <row r="188" spans="5:18" s="35" customFormat="1" ht="15" hidden="1" x14ac:dyDescent="0.2">
      <c r="E188" s="46">
        <v>33239</v>
      </c>
      <c r="F188" s="41">
        <f t="shared" si="39"/>
        <v>8186</v>
      </c>
      <c r="G188" s="101">
        <f t="shared" si="40"/>
        <v>8252.3485000000001</v>
      </c>
      <c r="H188" s="101">
        <f t="shared" si="41"/>
        <v>8318.7477500000005</v>
      </c>
      <c r="I188" s="101">
        <f t="shared" si="42"/>
        <v>8385.1977500000012</v>
      </c>
      <c r="J188" s="101">
        <f t="shared" si="43"/>
        <v>8452.9904336875006</v>
      </c>
      <c r="K188" s="101">
        <f t="shared" si="44"/>
        <v>8520.8338673750022</v>
      </c>
      <c r="L188" s="101">
        <f t="shared" si="45"/>
        <v>8588.7280510625023</v>
      </c>
      <c r="M188" s="101">
        <f t="shared" si="46"/>
        <v>8657.9963294327063</v>
      </c>
      <c r="N188" s="101">
        <f t="shared" si="47"/>
        <v>8727.3153578029087</v>
      </c>
      <c r="O188" s="101">
        <f t="shared" si="48"/>
        <v>8796.6851361731133</v>
      </c>
      <c r="P188" s="101">
        <f t="shared" si="49"/>
        <v>8867.4611034103691</v>
      </c>
      <c r="Q188" s="101">
        <f t="shared" si="50"/>
        <v>8938.2878206476234</v>
      </c>
      <c r="R188" s="101">
        <f t="shared" si="51"/>
        <v>9009.1652878848799</v>
      </c>
    </row>
    <row r="189" spans="5:18" s="35" customFormat="1" ht="15" hidden="1" x14ac:dyDescent="0.2">
      <c r="E189" s="46">
        <v>33604</v>
      </c>
      <c r="F189" s="41">
        <f t="shared" si="39"/>
        <v>7266</v>
      </c>
      <c r="G189" s="101">
        <f t="shared" si="40"/>
        <v>7325.6785</v>
      </c>
      <c r="H189" s="101">
        <f t="shared" si="41"/>
        <v>7385.4077500000003</v>
      </c>
      <c r="I189" s="101">
        <f t="shared" si="42"/>
        <v>7445.1877500000001</v>
      </c>
      <c r="J189" s="101">
        <f t="shared" si="43"/>
        <v>7506.1653611874999</v>
      </c>
      <c r="K189" s="101">
        <f t="shared" si="44"/>
        <v>7567.1937223750001</v>
      </c>
      <c r="L189" s="101">
        <f t="shared" si="45"/>
        <v>7628.2728335624997</v>
      </c>
      <c r="M189" s="101">
        <f t="shared" si="46"/>
        <v>7690.5778116058282</v>
      </c>
      <c r="N189" s="101">
        <f t="shared" si="47"/>
        <v>7752.933539649156</v>
      </c>
      <c r="O189" s="101">
        <f t="shared" si="48"/>
        <v>7815.3400176924843</v>
      </c>
      <c r="P189" s="101">
        <f t="shared" si="49"/>
        <v>7879.0012328207549</v>
      </c>
      <c r="Q189" s="101">
        <f t="shared" si="50"/>
        <v>7942.7131979490259</v>
      </c>
      <c r="R189" s="101">
        <f t="shared" si="51"/>
        <v>8006.4759130772954</v>
      </c>
    </row>
    <row r="190" spans="5:18" s="35" customFormat="1" ht="15" hidden="1" x14ac:dyDescent="0.2">
      <c r="E190" s="46">
        <v>33970</v>
      </c>
      <c r="F190" s="41">
        <f t="shared" si="39"/>
        <v>6458</v>
      </c>
      <c r="G190" s="101">
        <f t="shared" si="40"/>
        <v>6511.8204999999998</v>
      </c>
      <c r="H190" s="101">
        <f t="shared" si="41"/>
        <v>6565.69175</v>
      </c>
      <c r="I190" s="101">
        <f t="shared" si="42"/>
        <v>6619.6137500000004</v>
      </c>
      <c r="J190" s="101">
        <f t="shared" si="43"/>
        <v>6674.6059496875005</v>
      </c>
      <c r="K190" s="101">
        <f t="shared" si="44"/>
        <v>6729.6488993750008</v>
      </c>
      <c r="L190" s="101">
        <f t="shared" si="45"/>
        <v>6784.7425990625006</v>
      </c>
      <c r="M190" s="101">
        <f t="shared" si="46"/>
        <v>6840.931982905704</v>
      </c>
      <c r="N190" s="101">
        <f t="shared" si="47"/>
        <v>6897.1721167489068</v>
      </c>
      <c r="O190" s="101">
        <f t="shared" si="48"/>
        <v>6953.4630005921099</v>
      </c>
      <c r="P190" s="101">
        <f t="shared" si="49"/>
        <v>7010.8756073464028</v>
      </c>
      <c r="Q190" s="101">
        <f t="shared" si="50"/>
        <v>7068.3389641006961</v>
      </c>
      <c r="R190" s="101">
        <f t="shared" si="51"/>
        <v>7125.8530708549888</v>
      </c>
    </row>
    <row r="191" spans="5:18" s="35" customFormat="1" ht="15" hidden="1" x14ac:dyDescent="0.2">
      <c r="E191" s="46">
        <v>34335</v>
      </c>
      <c r="F191" s="41">
        <f t="shared" si="39"/>
        <v>5730</v>
      </c>
      <c r="G191" s="101">
        <f t="shared" si="40"/>
        <v>5778.5424999999996</v>
      </c>
      <c r="H191" s="101">
        <f t="shared" si="41"/>
        <v>5827.1357500000004</v>
      </c>
      <c r="I191" s="101">
        <f t="shared" si="42"/>
        <v>5875.7797499999997</v>
      </c>
      <c r="J191" s="101">
        <f t="shared" si="43"/>
        <v>5925.3791531874995</v>
      </c>
      <c r="K191" s="101">
        <f t="shared" si="44"/>
        <v>5975.0293063749996</v>
      </c>
      <c r="L191" s="101">
        <f t="shared" si="45"/>
        <v>6024.7302095625</v>
      </c>
      <c r="M191" s="101">
        <f t="shared" si="46"/>
        <v>6075.4095035818282</v>
      </c>
      <c r="N191" s="101">
        <f t="shared" si="47"/>
        <v>6126.1395476011567</v>
      </c>
      <c r="O191" s="101">
        <f t="shared" si="48"/>
        <v>6176.9203416204846</v>
      </c>
      <c r="P191" s="101">
        <f t="shared" si="49"/>
        <v>6228.7030140972329</v>
      </c>
      <c r="Q191" s="101">
        <f t="shared" si="50"/>
        <v>6280.5364365739815</v>
      </c>
      <c r="R191" s="101">
        <f t="shared" si="51"/>
        <v>6332.4206090507305</v>
      </c>
    </row>
    <row r="192" spans="5:18" s="35" customFormat="1" ht="15" hidden="1" x14ac:dyDescent="0.2">
      <c r="E192" s="46">
        <v>34700</v>
      </c>
      <c r="F192" s="41">
        <f t="shared" si="39"/>
        <v>5092</v>
      </c>
      <c r="G192" s="101">
        <f t="shared" si="40"/>
        <v>5135.9170000000004</v>
      </c>
      <c r="H192" s="101">
        <f t="shared" si="41"/>
        <v>5179.8847500000002</v>
      </c>
      <c r="I192" s="101">
        <f t="shared" si="42"/>
        <v>5223.9032500000003</v>
      </c>
      <c r="J192" s="101">
        <f t="shared" si="43"/>
        <v>5268.7765485625005</v>
      </c>
      <c r="K192" s="101">
        <f t="shared" si="44"/>
        <v>5313.700597125001</v>
      </c>
      <c r="L192" s="101">
        <f t="shared" si="45"/>
        <v>5358.6753956875</v>
      </c>
      <c r="M192" s="101">
        <f t="shared" si="46"/>
        <v>5404.5257923062345</v>
      </c>
      <c r="N192" s="101">
        <f t="shared" si="47"/>
        <v>5450.4269389249694</v>
      </c>
      <c r="O192" s="101">
        <f t="shared" si="48"/>
        <v>5496.3788355437036</v>
      </c>
      <c r="P192" s="101">
        <f t="shared" si="49"/>
        <v>5543.2275821013955</v>
      </c>
      <c r="Q192" s="101">
        <f t="shared" si="50"/>
        <v>5590.1270786590876</v>
      </c>
      <c r="R192" s="101">
        <f t="shared" si="51"/>
        <v>5637.0773252167792</v>
      </c>
    </row>
    <row r="193" spans="5:18" s="35" customFormat="1" ht="15" hidden="1" x14ac:dyDescent="0.2">
      <c r="E193" s="46">
        <v>35065</v>
      </c>
      <c r="F193" s="41">
        <f t="shared" si="39"/>
        <v>4522</v>
      </c>
      <c r="G193" s="101">
        <f t="shared" si="40"/>
        <v>4561.7844999999998</v>
      </c>
      <c r="H193" s="101">
        <f t="shared" si="41"/>
        <v>4601.6197500000007</v>
      </c>
      <c r="I193" s="101">
        <f t="shared" si="42"/>
        <v>4641.5057500000003</v>
      </c>
      <c r="J193" s="101">
        <f t="shared" si="43"/>
        <v>4682.1566666875005</v>
      </c>
      <c r="K193" s="101">
        <f t="shared" si="44"/>
        <v>4722.8583333750003</v>
      </c>
      <c r="L193" s="101">
        <f t="shared" si="45"/>
        <v>4763.6107500625003</v>
      </c>
      <c r="M193" s="101">
        <f t="shared" si="46"/>
        <v>4805.146928000453</v>
      </c>
      <c r="N193" s="101">
        <f t="shared" si="47"/>
        <v>4846.733855938407</v>
      </c>
      <c r="O193" s="101">
        <f t="shared" si="48"/>
        <v>4888.3715338763595</v>
      </c>
      <c r="P193" s="101">
        <f t="shared" si="49"/>
        <v>4930.8122274969628</v>
      </c>
      <c r="Q193" s="101">
        <f t="shared" si="50"/>
        <v>4973.3036711175673</v>
      </c>
      <c r="R193" s="101">
        <f t="shared" si="51"/>
        <v>5015.8458647381703</v>
      </c>
    </row>
    <row r="194" spans="5:18" s="35" customFormat="1" ht="15" hidden="1" x14ac:dyDescent="0.2">
      <c r="E194" s="46">
        <v>35431</v>
      </c>
      <c r="F194" s="41">
        <f t="shared" si="39"/>
        <v>4010</v>
      </c>
      <c r="G194" s="101">
        <f t="shared" si="40"/>
        <v>4046.0725000000002</v>
      </c>
      <c r="H194" s="101">
        <f t="shared" si="41"/>
        <v>4082.1957499999999</v>
      </c>
      <c r="I194" s="101">
        <f t="shared" si="42"/>
        <v>4118.3697499999998</v>
      </c>
      <c r="J194" s="101">
        <f t="shared" si="43"/>
        <v>4155.2279306874998</v>
      </c>
      <c r="K194" s="101">
        <f t="shared" si="44"/>
        <v>4192.1368613750001</v>
      </c>
      <c r="L194" s="101">
        <f t="shared" si="45"/>
        <v>4229.0965420624998</v>
      </c>
      <c r="M194" s="101">
        <f t="shared" si="46"/>
        <v>4266.7574919924527</v>
      </c>
      <c r="N194" s="101">
        <f t="shared" si="47"/>
        <v>4304.469191922406</v>
      </c>
      <c r="O194" s="101">
        <f t="shared" si="48"/>
        <v>4342.2316418523596</v>
      </c>
      <c r="P194" s="101">
        <f t="shared" si="49"/>
        <v>4380.7128212557891</v>
      </c>
      <c r="Q194" s="101">
        <f t="shared" si="50"/>
        <v>4419.2447506592189</v>
      </c>
      <c r="R194" s="101">
        <f t="shared" si="51"/>
        <v>4457.8274300626481</v>
      </c>
    </row>
    <row r="195" spans="5:18" s="35" customFormat="1" ht="15" hidden="1" x14ac:dyDescent="0.2">
      <c r="E195" s="46">
        <v>35796</v>
      </c>
      <c r="F195" s="41">
        <f t="shared" si="39"/>
        <v>3561</v>
      </c>
      <c r="G195" s="101">
        <f t="shared" si="40"/>
        <v>3593.8172500000001</v>
      </c>
      <c r="H195" s="101">
        <f t="shared" si="41"/>
        <v>3626.68525</v>
      </c>
      <c r="I195" s="101">
        <f t="shared" si="42"/>
        <v>3659.6040000000003</v>
      </c>
      <c r="J195" s="101">
        <f t="shared" si="43"/>
        <v>3693.1361290000004</v>
      </c>
      <c r="K195" s="101">
        <f t="shared" si="44"/>
        <v>3726.719008</v>
      </c>
      <c r="L195" s="101">
        <f t="shared" si="45"/>
        <v>3760.3526370000004</v>
      </c>
      <c r="M195" s="101">
        <f t="shared" si="46"/>
        <v>3794.6151936182505</v>
      </c>
      <c r="N195" s="101">
        <f t="shared" si="47"/>
        <v>3828.9285002365004</v>
      </c>
      <c r="O195" s="101">
        <f t="shared" si="48"/>
        <v>3863.2925568547507</v>
      </c>
      <c r="P195" s="101">
        <f t="shared" si="49"/>
        <v>3898.3014278919477</v>
      </c>
      <c r="Q195" s="101">
        <f t="shared" si="50"/>
        <v>3933.3610489291445</v>
      </c>
      <c r="R195" s="101">
        <f t="shared" si="51"/>
        <v>3968.4714199663417</v>
      </c>
    </row>
    <row r="196" spans="5:18" s="35" customFormat="1" ht="15" hidden="1" x14ac:dyDescent="0.2">
      <c r="E196" s="46">
        <v>36161</v>
      </c>
      <c r="F196" s="41">
        <f t="shared" si="39"/>
        <v>3159</v>
      </c>
      <c r="G196" s="101">
        <f t="shared" si="40"/>
        <v>3188.9027500000002</v>
      </c>
      <c r="H196" s="101">
        <f t="shared" si="41"/>
        <v>3218.8562499999998</v>
      </c>
      <c r="I196" s="101">
        <f t="shared" si="42"/>
        <v>3248.8605000000002</v>
      </c>
      <c r="J196" s="101">
        <f t="shared" si="43"/>
        <v>3279.4147386250002</v>
      </c>
      <c r="K196" s="101">
        <f t="shared" si="44"/>
        <v>3310.01972725</v>
      </c>
      <c r="L196" s="101">
        <f t="shared" si="45"/>
        <v>3340.6754658750006</v>
      </c>
      <c r="M196" s="101">
        <f t="shared" si="46"/>
        <v>3371.8953630025944</v>
      </c>
      <c r="N196" s="101">
        <f t="shared" si="47"/>
        <v>3403.1660101301882</v>
      </c>
      <c r="O196" s="101">
        <f t="shared" si="48"/>
        <v>3434.4874072577818</v>
      </c>
      <c r="P196" s="101">
        <f t="shared" si="49"/>
        <v>3466.3874409604009</v>
      </c>
      <c r="Q196" s="101">
        <f t="shared" si="50"/>
        <v>3498.3382246630194</v>
      </c>
      <c r="R196" s="101">
        <f t="shared" si="51"/>
        <v>3530.3397583656388</v>
      </c>
    </row>
    <row r="197" spans="5:18" s="35" customFormat="1" ht="15" hidden="1" x14ac:dyDescent="0.2">
      <c r="E197" s="46">
        <v>36526</v>
      </c>
      <c r="F197" s="41">
        <f t="shared" si="39"/>
        <v>2809</v>
      </c>
      <c r="G197" s="101">
        <f t="shared" si="40"/>
        <v>2836.3652499999998</v>
      </c>
      <c r="H197" s="101">
        <f t="shared" si="41"/>
        <v>2863.78125</v>
      </c>
      <c r="I197" s="101">
        <f t="shared" si="42"/>
        <v>2891.248</v>
      </c>
      <c r="J197" s="101">
        <f t="shared" si="43"/>
        <v>2919.2095480000003</v>
      </c>
      <c r="K197" s="101">
        <f t="shared" si="44"/>
        <v>2947.2218459999999</v>
      </c>
      <c r="L197" s="101">
        <f t="shared" si="45"/>
        <v>2975.2848940000003</v>
      </c>
      <c r="M197" s="101">
        <f t="shared" si="46"/>
        <v>3003.8557094815005</v>
      </c>
      <c r="N197" s="101">
        <f t="shared" si="47"/>
        <v>3032.4772749630001</v>
      </c>
      <c r="O197" s="101">
        <f t="shared" si="48"/>
        <v>3061.1495904445005</v>
      </c>
      <c r="P197" s="101">
        <f t="shared" si="49"/>
        <v>3090.342924975223</v>
      </c>
      <c r="Q197" s="101">
        <f t="shared" si="50"/>
        <v>3119.5870095059458</v>
      </c>
      <c r="R197" s="101">
        <f t="shared" si="51"/>
        <v>3148.8818440366686</v>
      </c>
    </row>
    <row r="198" spans="5:18" s="35" customFormat="1" ht="15" hidden="1" x14ac:dyDescent="0.2">
      <c r="E198" s="46">
        <v>36892</v>
      </c>
      <c r="F198" s="41">
        <f t="shared" si="39"/>
        <v>2490</v>
      </c>
      <c r="G198" s="101">
        <f t="shared" si="40"/>
        <v>2515.0524999999998</v>
      </c>
      <c r="H198" s="101">
        <f t="shared" si="41"/>
        <v>2540.1557499999999</v>
      </c>
      <c r="I198" s="101">
        <f t="shared" si="42"/>
        <v>2565.3097499999999</v>
      </c>
      <c r="J198" s="101">
        <f t="shared" si="43"/>
        <v>2590.9082456874999</v>
      </c>
      <c r="K198" s="101">
        <f t="shared" si="44"/>
        <v>2616.5574913749997</v>
      </c>
      <c r="L198" s="101">
        <f t="shared" si="45"/>
        <v>2642.2574870624999</v>
      </c>
      <c r="M198" s="101">
        <f t="shared" si="46"/>
        <v>2668.4138538437028</v>
      </c>
      <c r="N198" s="101">
        <f t="shared" si="47"/>
        <v>2694.620970624906</v>
      </c>
      <c r="O198" s="101">
        <f t="shared" si="48"/>
        <v>2720.8788374061091</v>
      </c>
      <c r="P198" s="101">
        <f t="shared" si="49"/>
        <v>2747.6052089773034</v>
      </c>
      <c r="Q198" s="101">
        <f t="shared" si="50"/>
        <v>2774.3823305484975</v>
      </c>
      <c r="R198" s="101">
        <f t="shared" si="51"/>
        <v>2801.210202119692</v>
      </c>
    </row>
    <row r="199" spans="5:18" s="35" customFormat="1" ht="15" hidden="1" x14ac:dyDescent="0.2">
      <c r="E199" s="46">
        <v>37257</v>
      </c>
      <c r="F199" s="41">
        <f t="shared" si="39"/>
        <v>2209</v>
      </c>
      <c r="G199" s="101">
        <f t="shared" si="40"/>
        <v>2232.0152499999999</v>
      </c>
      <c r="H199" s="101">
        <f t="shared" si="41"/>
        <v>2255.0812499999997</v>
      </c>
      <c r="I199" s="101">
        <f t="shared" si="42"/>
        <v>2278.1980000000003</v>
      </c>
      <c r="J199" s="101">
        <f t="shared" si="43"/>
        <v>2301.7149355000001</v>
      </c>
      <c r="K199" s="101">
        <f t="shared" si="44"/>
        <v>2325.2826210000003</v>
      </c>
      <c r="L199" s="101">
        <f t="shared" si="45"/>
        <v>2348.9010565000003</v>
      </c>
      <c r="M199" s="101">
        <f t="shared" si="46"/>
        <v>2372.9305891596255</v>
      </c>
      <c r="N199" s="101">
        <f t="shared" si="47"/>
        <v>2397.01087181925</v>
      </c>
      <c r="O199" s="101">
        <f t="shared" si="48"/>
        <v>2421.1419044788754</v>
      </c>
      <c r="P199" s="101">
        <f t="shared" si="49"/>
        <v>2445.6951832863474</v>
      </c>
      <c r="Q199" s="101">
        <f t="shared" si="50"/>
        <v>2470.2992120938188</v>
      </c>
      <c r="R199" s="101">
        <f t="shared" si="51"/>
        <v>2494.953990901291</v>
      </c>
    </row>
    <row r="200" spans="5:18" s="35" customFormat="1" ht="15" hidden="1" x14ac:dyDescent="0.2">
      <c r="E200" s="46">
        <v>37622</v>
      </c>
      <c r="F200" s="41">
        <f t="shared" si="39"/>
        <v>1952</v>
      </c>
      <c r="G200" s="101">
        <f t="shared" si="40"/>
        <v>1973.152</v>
      </c>
      <c r="H200" s="101">
        <f t="shared" si="41"/>
        <v>1994.3547500000002</v>
      </c>
      <c r="I200" s="101">
        <f t="shared" si="42"/>
        <v>2015.60825</v>
      </c>
      <c r="J200" s="101">
        <f t="shared" si="43"/>
        <v>2037.2214098125</v>
      </c>
      <c r="K200" s="101">
        <f t="shared" si="44"/>
        <v>2058.8853196249997</v>
      </c>
      <c r="L200" s="101">
        <f t="shared" si="45"/>
        <v>2080.5999794375002</v>
      </c>
      <c r="M200" s="101">
        <f t="shared" si="46"/>
        <v>2102.6843292884223</v>
      </c>
      <c r="N200" s="101">
        <f t="shared" si="47"/>
        <v>2124.8194291393438</v>
      </c>
      <c r="O200" s="101">
        <f t="shared" si="48"/>
        <v>2147.0052789902661</v>
      </c>
      <c r="P200" s="101">
        <f t="shared" si="49"/>
        <v>2169.5710672629457</v>
      </c>
      <c r="Q200" s="101">
        <f t="shared" si="50"/>
        <v>2192.1876055356247</v>
      </c>
      <c r="R200" s="101">
        <f t="shared" si="51"/>
        <v>2214.8548938083045</v>
      </c>
    </row>
    <row r="201" spans="5:18" s="35" customFormat="1" ht="15" hidden="1" x14ac:dyDescent="0.2">
      <c r="E201" s="46">
        <v>37987</v>
      </c>
      <c r="F201" s="41">
        <f t="shared" si="39"/>
        <v>1719</v>
      </c>
      <c r="G201" s="101">
        <f t="shared" si="40"/>
        <v>1738.4627499999999</v>
      </c>
      <c r="H201" s="101">
        <f t="shared" si="41"/>
        <v>1757.9762500000002</v>
      </c>
      <c r="I201" s="101">
        <f t="shared" si="42"/>
        <v>1777.5405000000001</v>
      </c>
      <c r="J201" s="101">
        <f t="shared" si="43"/>
        <v>1797.427668625</v>
      </c>
      <c r="K201" s="101">
        <f t="shared" si="44"/>
        <v>1817.3655872500001</v>
      </c>
      <c r="L201" s="101">
        <f t="shared" si="45"/>
        <v>1837.3542558750003</v>
      </c>
      <c r="M201" s="101">
        <f t="shared" si="46"/>
        <v>1857.675074230094</v>
      </c>
      <c r="N201" s="101">
        <f t="shared" si="47"/>
        <v>1878.0466425851878</v>
      </c>
      <c r="O201" s="101">
        <f t="shared" si="48"/>
        <v>1898.4689609402817</v>
      </c>
      <c r="P201" s="101">
        <f t="shared" si="49"/>
        <v>1919.2328609070987</v>
      </c>
      <c r="Q201" s="101">
        <f t="shared" si="50"/>
        <v>1940.0475108739158</v>
      </c>
      <c r="R201" s="101">
        <f t="shared" si="51"/>
        <v>1960.9129108407328</v>
      </c>
    </row>
    <row r="202" spans="5:18" s="35" customFormat="1" ht="15" hidden="1" x14ac:dyDescent="0.2">
      <c r="E202" s="46">
        <v>38353</v>
      </c>
      <c r="F202" s="41">
        <f t="shared" si="39"/>
        <v>1504</v>
      </c>
      <c r="G202" s="101">
        <f t="shared" si="40"/>
        <v>1521.904</v>
      </c>
      <c r="H202" s="101">
        <f t="shared" si="41"/>
        <v>1539.8587500000001</v>
      </c>
      <c r="I202" s="101">
        <f t="shared" si="42"/>
        <v>1557.8642500000001</v>
      </c>
      <c r="J202" s="101">
        <f t="shared" si="43"/>
        <v>1576.1587658125002</v>
      </c>
      <c r="K202" s="101">
        <f t="shared" si="44"/>
        <v>1594.5040316250002</v>
      </c>
      <c r="L202" s="101">
        <f t="shared" si="45"/>
        <v>1612.9000474375002</v>
      </c>
      <c r="M202" s="101">
        <f t="shared" si="46"/>
        <v>1631.5935727814222</v>
      </c>
      <c r="N202" s="101">
        <f t="shared" si="47"/>
        <v>1650.3378481253442</v>
      </c>
      <c r="O202" s="101">
        <f t="shared" si="48"/>
        <v>1669.1328734692659</v>
      </c>
      <c r="P202" s="101">
        <f t="shared" si="49"/>
        <v>1688.234086801918</v>
      </c>
      <c r="Q202" s="101">
        <f t="shared" si="50"/>
        <v>1707.3860501345703</v>
      </c>
      <c r="R202" s="101">
        <f t="shared" si="51"/>
        <v>1726.5887634672224</v>
      </c>
    </row>
    <row r="203" spans="5:18" s="35" customFormat="1" ht="15" hidden="1" x14ac:dyDescent="0.2">
      <c r="E203" s="46">
        <v>38718</v>
      </c>
      <c r="F203" s="41">
        <f t="shared" si="39"/>
        <v>1305</v>
      </c>
      <c r="G203" s="101">
        <f t="shared" si="40"/>
        <v>1321.4612500000001</v>
      </c>
      <c r="H203" s="101">
        <f t="shared" si="41"/>
        <v>1337.97325</v>
      </c>
      <c r="I203" s="101">
        <f t="shared" si="42"/>
        <v>1354.5360000000001</v>
      </c>
      <c r="J203" s="101">
        <f t="shared" si="43"/>
        <v>1371.3563860000002</v>
      </c>
      <c r="K203" s="101">
        <f t="shared" si="44"/>
        <v>1388.2275220000001</v>
      </c>
      <c r="L203" s="101">
        <f t="shared" si="45"/>
        <v>1405.1494080000002</v>
      </c>
      <c r="M203" s="101">
        <f t="shared" si="46"/>
        <v>1422.3367412080001</v>
      </c>
      <c r="N203" s="101">
        <f t="shared" si="47"/>
        <v>1439.5748244160004</v>
      </c>
      <c r="O203" s="101">
        <f t="shared" si="48"/>
        <v>1456.8636576240003</v>
      </c>
      <c r="P203" s="101">
        <f t="shared" si="49"/>
        <v>1474.4259191417743</v>
      </c>
      <c r="Q203" s="101">
        <f t="shared" si="50"/>
        <v>1492.0389306595484</v>
      </c>
      <c r="R203" s="101">
        <f t="shared" si="51"/>
        <v>1509.7026921773224</v>
      </c>
    </row>
    <row r="204" spans="5:18" s="35" customFormat="1" ht="15" hidden="1" x14ac:dyDescent="0.2">
      <c r="E204" s="46">
        <v>39083</v>
      </c>
      <c r="F204" s="41">
        <f t="shared" si="39"/>
        <v>1125</v>
      </c>
      <c r="G204" s="101">
        <f t="shared" si="40"/>
        <v>1140.15625</v>
      </c>
      <c r="H204" s="101">
        <f t="shared" si="41"/>
        <v>1155.3632500000001</v>
      </c>
      <c r="I204" s="101">
        <f t="shared" si="42"/>
        <v>1170.6210000000001</v>
      </c>
      <c r="J204" s="101">
        <f t="shared" si="43"/>
        <v>1186.10800225</v>
      </c>
      <c r="K204" s="101">
        <f t="shared" si="44"/>
        <v>1201.6457545000003</v>
      </c>
      <c r="L204" s="101">
        <f t="shared" si="45"/>
        <v>1217.2342567500002</v>
      </c>
      <c r="M204" s="101">
        <f t="shared" si="46"/>
        <v>1233.0592051114377</v>
      </c>
      <c r="N204" s="101">
        <f t="shared" si="47"/>
        <v>1248.9349034728752</v>
      </c>
      <c r="O204" s="101">
        <f t="shared" si="48"/>
        <v>1264.8613518343127</v>
      </c>
      <c r="P204" s="101">
        <f t="shared" si="49"/>
        <v>1281.0315966351116</v>
      </c>
      <c r="Q204" s="101">
        <f t="shared" si="50"/>
        <v>1297.2525914359103</v>
      </c>
      <c r="R204" s="101">
        <f t="shared" si="51"/>
        <v>1313.5243362367091</v>
      </c>
    </row>
    <row r="205" spans="5:18" s="35" customFormat="1" ht="15" hidden="1" x14ac:dyDescent="0.2">
      <c r="E205" s="46">
        <v>39448</v>
      </c>
      <c r="F205" s="41">
        <f t="shared" si="39"/>
        <v>956</v>
      </c>
      <c r="G205" s="101">
        <f t="shared" si="40"/>
        <v>969.93100000000004</v>
      </c>
      <c r="H205" s="101">
        <f t="shared" si="41"/>
        <v>983.91274999999996</v>
      </c>
      <c r="I205" s="101">
        <f t="shared" si="42"/>
        <v>997.94524999999999</v>
      </c>
      <c r="J205" s="101">
        <f t="shared" si="43"/>
        <v>1012.1803530625</v>
      </c>
      <c r="K205" s="101">
        <f t="shared" si="44"/>
        <v>1026.4662061250001</v>
      </c>
      <c r="L205" s="101">
        <f t="shared" si="45"/>
        <v>1040.8028091875001</v>
      </c>
      <c r="M205" s="101">
        <f t="shared" si="46"/>
        <v>1055.3486295541095</v>
      </c>
      <c r="N205" s="101">
        <f t="shared" si="47"/>
        <v>1069.945199920719</v>
      </c>
      <c r="O205" s="101">
        <f t="shared" si="48"/>
        <v>1084.5925202873284</v>
      </c>
      <c r="P205" s="101">
        <f t="shared" si="49"/>
        <v>1099.4558160594115</v>
      </c>
      <c r="Q205" s="101">
        <f t="shared" si="50"/>
        <v>1114.3698618314947</v>
      </c>
      <c r="R205" s="101">
        <f t="shared" si="51"/>
        <v>1129.3346576035779</v>
      </c>
    </row>
    <row r="206" spans="5:18" s="35" customFormat="1" ht="15" hidden="1" x14ac:dyDescent="0.2">
      <c r="E206" s="46">
        <v>39814</v>
      </c>
      <c r="F206" s="41">
        <f t="shared" si="39"/>
        <v>797</v>
      </c>
      <c r="G206" s="101">
        <f t="shared" si="40"/>
        <v>809.77824999999996</v>
      </c>
      <c r="H206" s="101">
        <f t="shared" si="41"/>
        <v>822.60725000000002</v>
      </c>
      <c r="I206" s="101">
        <f t="shared" si="42"/>
        <v>835.48699999999997</v>
      </c>
      <c r="J206" s="101">
        <f t="shared" si="43"/>
        <v>848.54428074999998</v>
      </c>
      <c r="K206" s="101">
        <f t="shared" si="44"/>
        <v>861.6523115</v>
      </c>
      <c r="L206" s="101">
        <f t="shared" si="45"/>
        <v>874.81109224999989</v>
      </c>
      <c r="M206" s="101">
        <f t="shared" si="46"/>
        <v>888.15347266881236</v>
      </c>
      <c r="N206" s="101">
        <f t="shared" si="47"/>
        <v>901.54660308762493</v>
      </c>
      <c r="O206" s="101">
        <f t="shared" si="48"/>
        <v>914.99048350643739</v>
      </c>
      <c r="P206" s="101">
        <f t="shared" si="49"/>
        <v>928.62416451185902</v>
      </c>
      <c r="Q206" s="101">
        <f t="shared" si="50"/>
        <v>942.30859551728076</v>
      </c>
      <c r="R206" s="101">
        <f t="shared" si="51"/>
        <v>956.04377652270239</v>
      </c>
    </row>
    <row r="207" spans="5:18" s="35" customFormat="1" ht="15" hidden="1" x14ac:dyDescent="0.2">
      <c r="E207" s="46">
        <v>40179</v>
      </c>
      <c r="F207" s="41">
        <f t="shared" si="39"/>
        <v>655</v>
      </c>
      <c r="G207" s="101">
        <f t="shared" si="40"/>
        <v>666.74874999999997</v>
      </c>
      <c r="H207" s="101">
        <f t="shared" si="41"/>
        <v>678.54824999999994</v>
      </c>
      <c r="I207" s="101">
        <f t="shared" si="42"/>
        <v>690.39850000000001</v>
      </c>
      <c r="J207" s="101">
        <f t="shared" si="43"/>
        <v>702.40388912499998</v>
      </c>
      <c r="K207" s="101">
        <f t="shared" si="44"/>
        <v>714.46002825000005</v>
      </c>
      <c r="L207" s="101">
        <f t="shared" si="45"/>
        <v>726.566917375</v>
      </c>
      <c r="M207" s="101">
        <f t="shared" si="46"/>
        <v>738.83452752596872</v>
      </c>
      <c r="N207" s="101">
        <f t="shared" si="47"/>
        <v>751.15288767693744</v>
      </c>
      <c r="O207" s="101">
        <f t="shared" si="48"/>
        <v>763.52199782790626</v>
      </c>
      <c r="P207" s="101">
        <f t="shared" si="49"/>
        <v>776.05753231215863</v>
      </c>
      <c r="Q207" s="101">
        <f t="shared" si="50"/>
        <v>788.64381679641087</v>
      </c>
      <c r="R207" s="101">
        <f t="shared" si="51"/>
        <v>801.28085128066323</v>
      </c>
    </row>
    <row r="208" spans="5:18" s="35" customFormat="1" ht="15" hidden="1" x14ac:dyDescent="0.2">
      <c r="E208" s="46">
        <v>40544</v>
      </c>
      <c r="F208" s="41">
        <f t="shared" si="39"/>
        <v>522</v>
      </c>
      <c r="G208" s="101">
        <f t="shared" si="40"/>
        <v>532.78449999999998</v>
      </c>
      <c r="H208" s="101">
        <f t="shared" si="41"/>
        <v>543.61974999999995</v>
      </c>
      <c r="I208" s="101">
        <f t="shared" si="42"/>
        <v>554.50575000000003</v>
      </c>
      <c r="J208" s="101">
        <f t="shared" si="43"/>
        <v>565.52591668750006</v>
      </c>
      <c r="K208" s="101">
        <f t="shared" si="44"/>
        <v>576.59683337500007</v>
      </c>
      <c r="L208" s="101">
        <f t="shared" si="45"/>
        <v>587.71850006249997</v>
      </c>
      <c r="M208" s="101">
        <f t="shared" si="46"/>
        <v>598.97945918795313</v>
      </c>
      <c r="N208" s="101">
        <f t="shared" si="47"/>
        <v>610.29116831340616</v>
      </c>
      <c r="O208" s="101">
        <f t="shared" si="48"/>
        <v>621.6536274388593</v>
      </c>
      <c r="P208" s="101">
        <f t="shared" si="49"/>
        <v>633.16061623779103</v>
      </c>
      <c r="Q208" s="101">
        <f t="shared" si="50"/>
        <v>644.71835503672276</v>
      </c>
      <c r="R208" s="101">
        <f t="shared" si="51"/>
        <v>656.32684383565447</v>
      </c>
    </row>
    <row r="209" spans="5:31" s="35" customFormat="1" ht="15" hidden="1" x14ac:dyDescent="0.2">
      <c r="E209" s="46">
        <v>40909</v>
      </c>
      <c r="F209" s="41">
        <f t="shared" si="39"/>
        <v>399</v>
      </c>
      <c r="G209" s="101">
        <f t="shared" si="40"/>
        <v>408.89274999999998</v>
      </c>
      <c r="H209" s="101">
        <f t="shared" si="41"/>
        <v>418.83625000000001</v>
      </c>
      <c r="I209" s="101">
        <f t="shared" si="42"/>
        <v>428.83049999999997</v>
      </c>
      <c r="J209" s="101">
        <f t="shared" si="43"/>
        <v>438.939521125</v>
      </c>
      <c r="K209" s="101">
        <f t="shared" si="44"/>
        <v>449.09929224999996</v>
      </c>
      <c r="L209" s="101">
        <f t="shared" si="45"/>
        <v>459.30981337499998</v>
      </c>
      <c r="M209" s="101">
        <f t="shared" si="46"/>
        <v>469.63980952196874</v>
      </c>
      <c r="N209" s="101">
        <f t="shared" si="47"/>
        <v>480.02055566893745</v>
      </c>
      <c r="O209" s="101">
        <f t="shared" si="48"/>
        <v>490.4520518159062</v>
      </c>
      <c r="P209" s="101">
        <f t="shared" si="49"/>
        <v>501.00782919157155</v>
      </c>
      <c r="Q209" s="101">
        <f t="shared" si="50"/>
        <v>511.61435656723683</v>
      </c>
      <c r="R209" s="101">
        <f t="shared" si="51"/>
        <v>522.2716339429021</v>
      </c>
    </row>
    <row r="210" spans="5:31" s="35" customFormat="1" ht="15" hidden="1" x14ac:dyDescent="0.2">
      <c r="E210" s="46">
        <v>41275</v>
      </c>
      <c r="F210" s="41">
        <f t="shared" si="39"/>
        <v>286</v>
      </c>
      <c r="G210" s="101">
        <f t="shared" si="40"/>
        <v>295.07350000000002</v>
      </c>
      <c r="H210" s="101">
        <f t="shared" si="41"/>
        <v>304.19774999999998</v>
      </c>
      <c r="I210" s="101">
        <f t="shared" si="42"/>
        <v>313.37275</v>
      </c>
      <c r="J210" s="101">
        <f t="shared" si="43"/>
        <v>322.64470243749997</v>
      </c>
      <c r="K210" s="101">
        <f t="shared" si="44"/>
        <v>331.967404875</v>
      </c>
      <c r="L210" s="101">
        <f t="shared" si="45"/>
        <v>341.34085731249996</v>
      </c>
      <c r="M210" s="101">
        <f t="shared" si="46"/>
        <v>350.81557852801558</v>
      </c>
      <c r="N210" s="101">
        <f t="shared" si="47"/>
        <v>360.34104974353119</v>
      </c>
      <c r="O210" s="101">
        <f t="shared" si="48"/>
        <v>369.91727095904685</v>
      </c>
      <c r="P210" s="101">
        <f t="shared" si="49"/>
        <v>379.59917117349994</v>
      </c>
      <c r="Q210" s="101">
        <f t="shared" si="50"/>
        <v>389.33182138795303</v>
      </c>
      <c r="R210" s="101">
        <f t="shared" si="51"/>
        <v>399.11522160240611</v>
      </c>
    </row>
    <row r="211" spans="5:31" s="35" customFormat="1" ht="15" hidden="1" x14ac:dyDescent="0.2">
      <c r="E211" s="46">
        <v>41640</v>
      </c>
      <c r="F211" s="41">
        <f t="shared" si="39"/>
        <v>182</v>
      </c>
      <c r="G211" s="101">
        <f t="shared" si="40"/>
        <v>190.31950000000001</v>
      </c>
      <c r="H211" s="101">
        <f t="shared" si="41"/>
        <v>198.68975</v>
      </c>
      <c r="I211" s="101">
        <f t="shared" si="42"/>
        <v>207.11074999999997</v>
      </c>
      <c r="J211" s="101">
        <f t="shared" si="43"/>
        <v>215.61230293749998</v>
      </c>
      <c r="K211" s="101">
        <f t="shared" si="44"/>
        <v>224.16460587499995</v>
      </c>
      <c r="L211" s="101">
        <f t="shared" si="45"/>
        <v>232.76765881249995</v>
      </c>
      <c r="M211" s="101">
        <f t="shared" si="46"/>
        <v>241.45522433889056</v>
      </c>
      <c r="N211" s="101">
        <f t="shared" si="47"/>
        <v>250.1935398652812</v>
      </c>
      <c r="O211" s="101">
        <f t="shared" si="48"/>
        <v>258.98260539167183</v>
      </c>
      <c r="P211" s="101">
        <f t="shared" si="49"/>
        <v>267.86022928076147</v>
      </c>
      <c r="Q211" s="101">
        <f t="shared" si="50"/>
        <v>276.78860316985106</v>
      </c>
      <c r="R211" s="101">
        <f t="shared" si="51"/>
        <v>285.76772705894069</v>
      </c>
    </row>
    <row r="212" spans="5:31" s="35" customFormat="1" ht="15" hidden="1" x14ac:dyDescent="0.2">
      <c r="E212" s="46">
        <v>42005</v>
      </c>
      <c r="F212" s="41">
        <f t="shared" si="39"/>
        <v>87</v>
      </c>
      <c r="G212" s="101">
        <f t="shared" si="40"/>
        <v>94.630750000000006</v>
      </c>
      <c r="H212" s="101">
        <f t="shared" si="41"/>
        <v>102.31224999999999</v>
      </c>
      <c r="I212" s="101">
        <f t="shared" si="42"/>
        <v>110.0445</v>
      </c>
      <c r="J212" s="101">
        <f t="shared" si="43"/>
        <v>117.84232262499999</v>
      </c>
      <c r="K212" s="101">
        <f t="shared" si="44"/>
        <v>125.69089525</v>
      </c>
      <c r="L212" s="101">
        <f t="shared" si="45"/>
        <v>133.59021787499998</v>
      </c>
      <c r="M212" s="101">
        <f t="shared" si="46"/>
        <v>141.55874695459372</v>
      </c>
      <c r="N212" s="101">
        <f t="shared" si="47"/>
        <v>149.57802603418747</v>
      </c>
      <c r="O212" s="101">
        <f t="shared" si="48"/>
        <v>157.6480551137812</v>
      </c>
      <c r="P212" s="101">
        <f t="shared" si="49"/>
        <v>165.79100351335612</v>
      </c>
      <c r="Q212" s="101">
        <f t="shared" si="50"/>
        <v>173.98470191293103</v>
      </c>
      <c r="R212" s="101">
        <f t="shared" si="51"/>
        <v>182.22915031250591</v>
      </c>
    </row>
    <row r="213" spans="5:31" s="35" customFormat="1" ht="15" hidden="1" x14ac:dyDescent="0.2">
      <c r="E213" s="46">
        <v>42370</v>
      </c>
      <c r="F213" s="41">
        <f t="shared" si="39"/>
        <v>0</v>
      </c>
      <c r="G213" s="101">
        <f t="shared" si="40"/>
        <v>7</v>
      </c>
      <c r="H213" s="101">
        <f t="shared" si="41"/>
        <v>14.050750000000001</v>
      </c>
      <c r="I213" s="101">
        <f t="shared" si="42"/>
        <v>21.152250000000002</v>
      </c>
      <c r="J213" s="101">
        <f t="shared" si="43"/>
        <v>28.305603812500003</v>
      </c>
      <c r="K213" s="101">
        <f t="shared" si="44"/>
        <v>35.509707625000004</v>
      </c>
      <c r="L213" s="101">
        <f t="shared" si="45"/>
        <v>42.764561437500006</v>
      </c>
      <c r="M213" s="101">
        <f t="shared" si="46"/>
        <v>50.074604507921883</v>
      </c>
      <c r="N213" s="101">
        <f t="shared" si="47"/>
        <v>57.43539757834376</v>
      </c>
      <c r="O213" s="101">
        <f t="shared" si="48"/>
        <v>64.846940648765624</v>
      </c>
      <c r="P213" s="101">
        <f t="shared" si="49"/>
        <v>72.31708096846917</v>
      </c>
      <c r="Q213" s="101">
        <f t="shared" si="50"/>
        <v>79.837971288172724</v>
      </c>
      <c r="R213" s="101">
        <f t="shared" si="51"/>
        <v>87.409611607876272</v>
      </c>
    </row>
    <row r="214" spans="5:31" s="35" customFormat="1" ht="15" hidden="1" x14ac:dyDescent="0.2">
      <c r="E214" s="46">
        <v>42736</v>
      </c>
      <c r="F214" s="41"/>
      <c r="G214" s="42"/>
      <c r="H214" s="42"/>
      <c r="I214" s="42"/>
      <c r="J214" s="42"/>
      <c r="K214" s="42"/>
      <c r="L214" s="42"/>
      <c r="M214" s="42"/>
      <c r="N214" s="42"/>
      <c r="O214" s="42"/>
      <c r="P214" s="42"/>
      <c r="Q214" s="42"/>
      <c r="R214" s="42"/>
    </row>
    <row r="215" spans="5:31" s="35" customFormat="1" ht="15" hidden="1" x14ac:dyDescent="0.2">
      <c r="E215" s="46">
        <v>43101</v>
      </c>
      <c r="F215" s="41"/>
      <c r="G215" s="42"/>
      <c r="H215" s="42"/>
      <c r="I215" s="42"/>
      <c r="J215" s="42"/>
      <c r="K215" s="42"/>
      <c r="L215" s="42"/>
      <c r="M215" s="42"/>
      <c r="N215" s="42"/>
      <c r="O215" s="42"/>
      <c r="P215" s="42"/>
      <c r="Q215" s="42"/>
      <c r="R215" s="42"/>
    </row>
    <row r="216" spans="5:31" s="35" customFormat="1" ht="15" hidden="1" x14ac:dyDescent="0.2">
      <c r="E216" s="46">
        <v>43466</v>
      </c>
      <c r="R216" s="46"/>
      <c r="S216" s="41"/>
      <c r="T216" s="42"/>
      <c r="U216" s="42"/>
      <c r="V216" s="42"/>
      <c r="W216" s="42"/>
      <c r="X216" s="42"/>
      <c r="Y216" s="42"/>
      <c r="Z216" s="42"/>
      <c r="AA216" s="42"/>
      <c r="AB216" s="42"/>
      <c r="AC216" s="42"/>
      <c r="AD216" s="42"/>
      <c r="AE216" s="42"/>
    </row>
    <row r="217" spans="5:31" s="35" customFormat="1" ht="15" hidden="1" x14ac:dyDescent="0.2">
      <c r="E217" s="46">
        <v>43831</v>
      </c>
      <c r="R217" s="46"/>
      <c r="S217" s="41"/>
      <c r="T217" s="42"/>
      <c r="U217" s="42"/>
      <c r="V217" s="42"/>
      <c r="W217" s="42"/>
      <c r="X217" s="42"/>
      <c r="Y217" s="42"/>
      <c r="Z217" s="42"/>
      <c r="AA217" s="42"/>
      <c r="AB217" s="42"/>
      <c r="AC217" s="42"/>
      <c r="AD217" s="42"/>
      <c r="AE217" s="42"/>
    </row>
    <row r="218" spans="5:31" s="35" customFormat="1" ht="15" hidden="1" x14ac:dyDescent="0.2">
      <c r="E218" s="46">
        <v>44197</v>
      </c>
    </row>
    <row r="219" spans="5:31" s="35" customFormat="1" ht="15" hidden="1" x14ac:dyDescent="0.2">
      <c r="E219" s="46">
        <v>44562</v>
      </c>
    </row>
    <row r="220" spans="5:31" s="35" customFormat="1" ht="15" hidden="1" x14ac:dyDescent="0.2">
      <c r="E220" s="46">
        <v>44927</v>
      </c>
    </row>
    <row r="221" spans="5:31" s="35" customFormat="1" ht="15" hidden="1" x14ac:dyDescent="0.2">
      <c r="E221" s="46">
        <v>45292</v>
      </c>
    </row>
    <row r="222" spans="5:31" s="35" customFormat="1" ht="15" hidden="1" x14ac:dyDescent="0.2">
      <c r="E222" s="46">
        <v>45658</v>
      </c>
    </row>
    <row r="223" spans="5:31" s="35" customFormat="1" ht="15" hidden="1" x14ac:dyDescent="0.2">
      <c r="E223" s="46">
        <v>46023</v>
      </c>
    </row>
    <row r="224" spans="5:31" s="35" customFormat="1" ht="15" hidden="1" x14ac:dyDescent="0.2">
      <c r="E224" s="46">
        <v>46388</v>
      </c>
    </row>
    <row r="225" spans="5:5" s="35" customFormat="1" ht="15" hidden="1" x14ac:dyDescent="0.2">
      <c r="E225" s="46">
        <v>46753</v>
      </c>
    </row>
    <row r="226" spans="5:5" s="35" customFormat="1" ht="15" hidden="1" x14ac:dyDescent="0.2">
      <c r="E226" s="46">
        <v>47119</v>
      </c>
    </row>
    <row r="227" spans="5:5" s="35" customFormat="1" ht="15" hidden="1" x14ac:dyDescent="0.2">
      <c r="E227" s="46">
        <v>47484</v>
      </c>
    </row>
    <row r="228" spans="5:5" s="35" customFormat="1" hidden="1" x14ac:dyDescent="0.2"/>
    <row r="229" spans="5:5" s="35" customFormat="1" hidden="1" x14ac:dyDescent="0.2"/>
    <row r="230" spans="5:5" s="35" customFormat="1" hidden="1" x14ac:dyDescent="0.2"/>
    <row r="231" spans="5:5" s="35" customFormat="1" hidden="1" x14ac:dyDescent="0.2"/>
    <row r="232" spans="5:5" s="35" customFormat="1" hidden="1" x14ac:dyDescent="0.2"/>
    <row r="233" spans="5:5" s="35" customFormat="1" hidden="1" x14ac:dyDescent="0.2"/>
    <row r="234" spans="5:5" s="35" customFormat="1" hidden="1" x14ac:dyDescent="0.2"/>
    <row r="235" spans="5:5" s="35" customFormat="1" hidden="1" x14ac:dyDescent="0.2"/>
    <row r="236" spans="5:5" s="35" customFormat="1" hidden="1" x14ac:dyDescent="0.2"/>
    <row r="237" spans="5:5" s="35" customFormat="1" hidden="1" x14ac:dyDescent="0.2"/>
    <row r="238" spans="5:5" s="35" customFormat="1" hidden="1" x14ac:dyDescent="0.2"/>
    <row r="239" spans="5:5" s="35" customFormat="1" hidden="1" x14ac:dyDescent="0.2"/>
    <row r="240" spans="5:5" s="35" customFormat="1" hidden="1" x14ac:dyDescent="0.2"/>
    <row r="241" s="35" customFormat="1" hidden="1" x14ac:dyDescent="0.2"/>
    <row r="242" s="35" customFormat="1" hidden="1" x14ac:dyDescent="0.2"/>
    <row r="243" s="35" customFormat="1" hidden="1" x14ac:dyDescent="0.2"/>
    <row r="244" s="35" customFormat="1" hidden="1" x14ac:dyDescent="0.2"/>
    <row r="245" s="35" customFormat="1" hidden="1" x14ac:dyDescent="0.2"/>
    <row r="246" s="35" customFormat="1" hidden="1" x14ac:dyDescent="0.2"/>
    <row r="247" s="35" customFormat="1" hidden="1" x14ac:dyDescent="0.2"/>
    <row r="248" s="35" customFormat="1" hidden="1" x14ac:dyDescent="0.2"/>
    <row r="249" s="35" customFormat="1" hidden="1" x14ac:dyDescent="0.2"/>
    <row r="250" s="35" customFormat="1" hidden="1" x14ac:dyDescent="0.2"/>
    <row r="251" s="35" customFormat="1" hidden="1" x14ac:dyDescent="0.2"/>
    <row r="252" s="35" customFormat="1" hidden="1" x14ac:dyDescent="0.2"/>
    <row r="253" s="35" customFormat="1" hidden="1" x14ac:dyDescent="0.2"/>
    <row r="254" s="35" customFormat="1" hidden="1" x14ac:dyDescent="0.2"/>
    <row r="255" s="35" customFormat="1" hidden="1" x14ac:dyDescent="0.2"/>
    <row r="256" s="35" customFormat="1" hidden="1" x14ac:dyDescent="0.2"/>
    <row r="257" s="35" customFormat="1" hidden="1" x14ac:dyDescent="0.2"/>
    <row r="258" s="35" customFormat="1" hidden="1" x14ac:dyDescent="0.2"/>
    <row r="259" s="35" customFormat="1" hidden="1" x14ac:dyDescent="0.2"/>
    <row r="260" s="35" customFormat="1" hidden="1" x14ac:dyDescent="0.2"/>
    <row r="261" s="35" customFormat="1" hidden="1" x14ac:dyDescent="0.2"/>
    <row r="262" s="35" customFormat="1" hidden="1" x14ac:dyDescent="0.2"/>
    <row r="263" s="35" customFormat="1" hidden="1" x14ac:dyDescent="0.2"/>
    <row r="264" s="35" customFormat="1" hidden="1" x14ac:dyDescent="0.2"/>
    <row r="265" s="35" customFormat="1" hidden="1" x14ac:dyDescent="0.2"/>
    <row r="266" s="35" customFormat="1" hidden="1" x14ac:dyDescent="0.2"/>
    <row r="267" s="35" customFormat="1" hidden="1" x14ac:dyDescent="0.2"/>
    <row r="268" s="35" customFormat="1" hidden="1" x14ac:dyDescent="0.2"/>
    <row r="269" s="54" customFormat="1" x14ac:dyDescent="0.2"/>
    <row r="270" s="54" customFormat="1" x14ac:dyDescent="0.2"/>
    <row r="271" s="54" customFormat="1" x14ac:dyDescent="0.2"/>
    <row r="272" s="54" customFormat="1" x14ac:dyDescent="0.2"/>
    <row r="273" s="54" customFormat="1" x14ac:dyDescent="0.2"/>
    <row r="274" s="54" customFormat="1" x14ac:dyDescent="0.2"/>
    <row r="275" s="54" customFormat="1" x14ac:dyDescent="0.2"/>
    <row r="276" s="54" customFormat="1" x14ac:dyDescent="0.2"/>
    <row r="277" s="54" customFormat="1" x14ac:dyDescent="0.2"/>
    <row r="278" s="54" customFormat="1" x14ac:dyDescent="0.2"/>
    <row r="279" s="54" customFormat="1" x14ac:dyDescent="0.2"/>
    <row r="280" s="54" customFormat="1" x14ac:dyDescent="0.2"/>
    <row r="281" s="54" customFormat="1" x14ac:dyDescent="0.2"/>
    <row r="282" s="54" customFormat="1" x14ac:dyDescent="0.2"/>
    <row r="283" s="54" customFormat="1" x14ac:dyDescent="0.2"/>
    <row r="284" s="54" customFormat="1" x14ac:dyDescent="0.2"/>
    <row r="285" s="54" customFormat="1" x14ac:dyDescent="0.2"/>
    <row r="286" s="54" customFormat="1" x14ac:dyDescent="0.2"/>
    <row r="287" s="54" customFormat="1" x14ac:dyDescent="0.2"/>
    <row r="288" s="54" customFormat="1" x14ac:dyDescent="0.2"/>
    <row r="289" s="54" customFormat="1" x14ac:dyDescent="0.2"/>
    <row r="290" s="54" customFormat="1" x14ac:dyDescent="0.2"/>
    <row r="291" s="54" customFormat="1" x14ac:dyDescent="0.2"/>
    <row r="292" s="54" customFormat="1" x14ac:dyDescent="0.2"/>
    <row r="293" s="54" customFormat="1" x14ac:dyDescent="0.2"/>
    <row r="294" s="54" customFormat="1" x14ac:dyDescent="0.2"/>
    <row r="295" s="54" customFormat="1" x14ac:dyDescent="0.2"/>
    <row r="296" s="54" customFormat="1" x14ac:dyDescent="0.2"/>
    <row r="297" s="54" customFormat="1" x14ac:dyDescent="0.2"/>
    <row r="298" s="54" customFormat="1" x14ac:dyDescent="0.2"/>
    <row r="299" s="54" customFormat="1" x14ac:dyDescent="0.2"/>
    <row r="300" s="54" customFormat="1" x14ac:dyDescent="0.2"/>
    <row r="301" s="54" customFormat="1" x14ac:dyDescent="0.2"/>
    <row r="302" s="54" customFormat="1" x14ac:dyDescent="0.2"/>
    <row r="303" s="54" customFormat="1" x14ac:dyDescent="0.2"/>
    <row r="304" s="54" customFormat="1" x14ac:dyDescent="0.2"/>
    <row r="305" s="54" customFormat="1" x14ac:dyDescent="0.2"/>
    <row r="306" s="54" customFormat="1" x14ac:dyDescent="0.2"/>
    <row r="307" s="54" customFormat="1" x14ac:dyDescent="0.2"/>
    <row r="308" s="54" customFormat="1" x14ac:dyDescent="0.2"/>
    <row r="309" s="54" customFormat="1" x14ac:dyDescent="0.2"/>
    <row r="310" s="54" customFormat="1" x14ac:dyDescent="0.2"/>
    <row r="311" s="54" customFormat="1" x14ac:dyDescent="0.2"/>
    <row r="312" s="54" customFormat="1" x14ac:dyDescent="0.2"/>
    <row r="313" s="54" customFormat="1" x14ac:dyDescent="0.2"/>
    <row r="314" s="54" customFormat="1" x14ac:dyDescent="0.2"/>
    <row r="315" s="54" customFormat="1" x14ac:dyDescent="0.2"/>
    <row r="316" s="54" customFormat="1" x14ac:dyDescent="0.2"/>
    <row r="317" s="54" customFormat="1" x14ac:dyDescent="0.2"/>
    <row r="318" s="54" customFormat="1" x14ac:dyDescent="0.2"/>
    <row r="319" s="54" customFormat="1" x14ac:dyDescent="0.2"/>
    <row r="320" s="54" customFormat="1" x14ac:dyDescent="0.2"/>
    <row r="321" s="54" customFormat="1" x14ac:dyDescent="0.2"/>
    <row r="322" s="54" customFormat="1" x14ac:dyDescent="0.2"/>
    <row r="323" s="54" customFormat="1" x14ac:dyDescent="0.2"/>
    <row r="324" s="54" customFormat="1" x14ac:dyDescent="0.2"/>
    <row r="325" s="54" customFormat="1" x14ac:dyDescent="0.2"/>
    <row r="326" s="54" customFormat="1" x14ac:dyDescent="0.2"/>
    <row r="327" s="54" customFormat="1" x14ac:dyDescent="0.2"/>
    <row r="328" s="54" customFormat="1" x14ac:dyDescent="0.2"/>
    <row r="329" s="54" customFormat="1" x14ac:dyDescent="0.2"/>
    <row r="330" s="54" customFormat="1" x14ac:dyDescent="0.2"/>
    <row r="331" s="54" customFormat="1" x14ac:dyDescent="0.2"/>
    <row r="332" s="54" customFormat="1" x14ac:dyDescent="0.2"/>
    <row r="333" s="54" customFormat="1" x14ac:dyDescent="0.2"/>
    <row r="334" s="54" customFormat="1" x14ac:dyDescent="0.2"/>
    <row r="335" s="54" customFormat="1" x14ac:dyDescent="0.2"/>
    <row r="336" s="54" customFormat="1" x14ac:dyDescent="0.2"/>
    <row r="337" s="54" customFormat="1" x14ac:dyDescent="0.2"/>
    <row r="338" s="54" customFormat="1" x14ac:dyDescent="0.2"/>
    <row r="339" s="54" customFormat="1" x14ac:dyDescent="0.2"/>
    <row r="340" s="54" customFormat="1" x14ac:dyDescent="0.2"/>
    <row r="341" s="54" customFormat="1" x14ac:dyDescent="0.2"/>
    <row r="342" s="54" customFormat="1" x14ac:dyDescent="0.2"/>
    <row r="343" s="54" customFormat="1" x14ac:dyDescent="0.2"/>
    <row r="344" s="54" customFormat="1" x14ac:dyDescent="0.2"/>
    <row r="345" s="54" customFormat="1" x14ac:dyDescent="0.2"/>
    <row r="346" s="54" customFormat="1" x14ac:dyDescent="0.2"/>
    <row r="347" s="54" customFormat="1" x14ac:dyDescent="0.2"/>
    <row r="348" s="54" customFormat="1" x14ac:dyDescent="0.2"/>
    <row r="349" s="54" customFormat="1" x14ac:dyDescent="0.2"/>
    <row r="350" s="54" customFormat="1" x14ac:dyDescent="0.2"/>
    <row r="351" s="54" customFormat="1" x14ac:dyDescent="0.2"/>
    <row r="352" s="54" customFormat="1" x14ac:dyDescent="0.2"/>
    <row r="353" s="54" customFormat="1" x14ac:dyDescent="0.2"/>
    <row r="354" s="54" customFormat="1" x14ac:dyDescent="0.2"/>
    <row r="355" s="54" customFormat="1" x14ac:dyDescent="0.2"/>
    <row r="356" s="54" customFormat="1" x14ac:dyDescent="0.2"/>
    <row r="357" s="54" customFormat="1" x14ac:dyDescent="0.2"/>
    <row r="358" s="54" customFormat="1" x14ac:dyDescent="0.2"/>
    <row r="359" s="54" customFormat="1" x14ac:dyDescent="0.2"/>
    <row r="360" s="54" customFormat="1" x14ac:dyDescent="0.2"/>
    <row r="361" s="54" customFormat="1" x14ac:dyDescent="0.2"/>
    <row r="362" s="54" customFormat="1" x14ac:dyDescent="0.2"/>
    <row r="363" s="54" customFormat="1" x14ac:dyDescent="0.2"/>
    <row r="364" s="54" customFormat="1" x14ac:dyDescent="0.2"/>
    <row r="365" s="54" customFormat="1" x14ac:dyDescent="0.2"/>
    <row r="366" s="54" customFormat="1" x14ac:dyDescent="0.2"/>
    <row r="367" s="54" customFormat="1" x14ac:dyDescent="0.2"/>
    <row r="368" s="54" customFormat="1" x14ac:dyDescent="0.2"/>
    <row r="369" s="54" customFormat="1" x14ac:dyDescent="0.2"/>
    <row r="370" s="54" customFormat="1" x14ac:dyDescent="0.2"/>
    <row r="371" s="54" customFormat="1" x14ac:dyDescent="0.2"/>
    <row r="372" s="54" customFormat="1" x14ac:dyDescent="0.2"/>
    <row r="373" s="54" customFormat="1" x14ac:dyDescent="0.2"/>
    <row r="374" s="54" customFormat="1" x14ac:dyDescent="0.2"/>
    <row r="375" s="54" customFormat="1" x14ac:dyDescent="0.2"/>
    <row r="376" s="54" customFormat="1" x14ac:dyDescent="0.2"/>
    <row r="377" s="54" customFormat="1" x14ac:dyDescent="0.2"/>
    <row r="378" s="54" customFormat="1" x14ac:dyDescent="0.2"/>
    <row r="379" s="54" customFormat="1" x14ac:dyDescent="0.2"/>
    <row r="380" s="54" customFormat="1" x14ac:dyDescent="0.2"/>
    <row r="381" s="54" customFormat="1" x14ac:dyDescent="0.2"/>
    <row r="382" s="54" customFormat="1" x14ac:dyDescent="0.2"/>
    <row r="383" s="54" customFormat="1" x14ac:dyDescent="0.2"/>
    <row r="384" s="54" customFormat="1" x14ac:dyDescent="0.2"/>
    <row r="385" s="54" customFormat="1" x14ac:dyDescent="0.2"/>
    <row r="386" s="54" customFormat="1" x14ac:dyDescent="0.2"/>
    <row r="387" s="54" customFormat="1" x14ac:dyDescent="0.2"/>
    <row r="388" s="54" customFormat="1" x14ac:dyDescent="0.2"/>
    <row r="389" s="54" customFormat="1" x14ac:dyDescent="0.2"/>
    <row r="390" s="54" customFormat="1" x14ac:dyDescent="0.2"/>
    <row r="391" s="54" customFormat="1" x14ac:dyDescent="0.2"/>
    <row r="392" s="54" customFormat="1" x14ac:dyDescent="0.2"/>
    <row r="393" s="54" customFormat="1" x14ac:dyDescent="0.2"/>
    <row r="394" s="54" customFormat="1" x14ac:dyDescent="0.2"/>
    <row r="395" s="54" customFormat="1" x14ac:dyDescent="0.2"/>
    <row r="396" s="54" customFormat="1" x14ac:dyDescent="0.2"/>
    <row r="397" s="54" customFormat="1" x14ac:dyDescent="0.2"/>
    <row r="398" s="54" customFormat="1" x14ac:dyDescent="0.2"/>
    <row r="399" s="54" customFormat="1" x14ac:dyDescent="0.2"/>
    <row r="400" s="54" customFormat="1" x14ac:dyDescent="0.2"/>
    <row r="401" s="54" customFormat="1" x14ac:dyDescent="0.2"/>
    <row r="402" s="54" customFormat="1" x14ac:dyDescent="0.2"/>
    <row r="403" s="54" customFormat="1" x14ac:dyDescent="0.2"/>
    <row r="404" s="54" customFormat="1" x14ac:dyDescent="0.2"/>
    <row r="405" s="54" customFormat="1" x14ac:dyDescent="0.2"/>
    <row r="406" s="54" customFormat="1" x14ac:dyDescent="0.2"/>
    <row r="407" s="54" customFormat="1" x14ac:dyDescent="0.2"/>
    <row r="408" s="54" customFormat="1" x14ac:dyDescent="0.2"/>
    <row r="409" s="54" customFormat="1" x14ac:dyDescent="0.2"/>
    <row r="410" s="54" customFormat="1" x14ac:dyDescent="0.2"/>
    <row r="411" s="54" customFormat="1" x14ac:dyDescent="0.2"/>
    <row r="412" s="54" customFormat="1" x14ac:dyDescent="0.2"/>
    <row r="413" s="54" customFormat="1" x14ac:dyDescent="0.2"/>
    <row r="414" s="54" customFormat="1" x14ac:dyDescent="0.2"/>
    <row r="415" s="54" customFormat="1" x14ac:dyDescent="0.2"/>
    <row r="416" s="54" customFormat="1" x14ac:dyDescent="0.2"/>
    <row r="417" s="54" customFormat="1" x14ac:dyDescent="0.2"/>
    <row r="418" s="54" customFormat="1" x14ac:dyDescent="0.2"/>
    <row r="419" s="54" customFormat="1" x14ac:dyDescent="0.2"/>
    <row r="420" s="54" customFormat="1" x14ac:dyDescent="0.2"/>
    <row r="421" s="54" customFormat="1" x14ac:dyDescent="0.2"/>
    <row r="422" s="54" customFormat="1" x14ac:dyDescent="0.2"/>
    <row r="423" s="54" customFormat="1" x14ac:dyDescent="0.2"/>
    <row r="424" s="54" customFormat="1" x14ac:dyDescent="0.2"/>
    <row r="425" s="54" customFormat="1" x14ac:dyDescent="0.2"/>
    <row r="426" s="54" customFormat="1" x14ac:dyDescent="0.2"/>
    <row r="427" s="54" customFormat="1" x14ac:dyDescent="0.2"/>
    <row r="428" s="54" customFormat="1" x14ac:dyDescent="0.2"/>
    <row r="429" s="54" customFormat="1" x14ac:dyDescent="0.2"/>
    <row r="430" s="54" customFormat="1" x14ac:dyDescent="0.2"/>
    <row r="431" s="54" customFormat="1" x14ac:dyDescent="0.2"/>
    <row r="432" s="54" customFormat="1" x14ac:dyDescent="0.2"/>
    <row r="433" s="54" customFormat="1" x14ac:dyDescent="0.2"/>
    <row r="434" s="54" customFormat="1" x14ac:dyDescent="0.2"/>
    <row r="435" s="54" customFormat="1" x14ac:dyDescent="0.2"/>
    <row r="436" s="54" customFormat="1" x14ac:dyDescent="0.2"/>
    <row r="437" s="54" customFormat="1" x14ac:dyDescent="0.2"/>
    <row r="438" s="54" customFormat="1" x14ac:dyDescent="0.2"/>
    <row r="439" s="54" customFormat="1" x14ac:dyDescent="0.2"/>
    <row r="440" s="54" customFormat="1" x14ac:dyDescent="0.2"/>
    <row r="441" s="54" customFormat="1" x14ac:dyDescent="0.2"/>
    <row r="442" s="54" customFormat="1" x14ac:dyDescent="0.2"/>
    <row r="443" s="54" customFormat="1" x14ac:dyDescent="0.2"/>
    <row r="444" s="54" customFormat="1" x14ac:dyDescent="0.2"/>
    <row r="445" s="54" customFormat="1" x14ac:dyDescent="0.2"/>
    <row r="446" s="54" customFormat="1" x14ac:dyDescent="0.2"/>
    <row r="447" s="54" customFormat="1" x14ac:dyDescent="0.2"/>
    <row r="448" s="54" customFormat="1" x14ac:dyDescent="0.2"/>
    <row r="449" s="53" customFormat="1" x14ac:dyDescent="0.2"/>
    <row r="450" s="53" customFormat="1" x14ac:dyDescent="0.2"/>
    <row r="451" s="53" customFormat="1" x14ac:dyDescent="0.2"/>
    <row r="452" s="53" customFormat="1" x14ac:dyDescent="0.2"/>
    <row r="453" s="53" customFormat="1" x14ac:dyDescent="0.2"/>
  </sheetData>
  <sheetProtection password="DFDE" sheet="1" objects="1" scenarios="1" selectLockedCells="1"/>
  <mergeCells count="7">
    <mergeCell ref="A1:N2"/>
    <mergeCell ref="A3:N4"/>
    <mergeCell ref="A5:C5"/>
    <mergeCell ref="G5:I5"/>
    <mergeCell ref="A6:E6"/>
    <mergeCell ref="G6:I6"/>
    <mergeCell ref="K6:L6"/>
  </mergeCells>
  <dataValidations count="3">
    <dataValidation type="list" allowBlank="1" showInputMessage="1" showErrorMessage="1" sqref="H65 H178 H128 D5">
      <formula1>$B$130:$B$131</formula1>
    </dataValidation>
    <dataValidation type="list" allowBlank="1" showInputMessage="1" showErrorMessage="1" sqref="M6">
      <formula1>$A$131:$A$142</formula1>
    </dataValidation>
    <dataValidation type="list" allowBlank="1" showInputMessage="1" showErrorMessage="1" sqref="F6">
      <formula1>$A$129:$A$130</formula1>
    </dataValidation>
  </dataValidations>
  <pageMargins left="0.3" right="0.2" top="0.35433070866141736" bottom="0.35433070866141736" header="0.31496062992125984" footer="0.31496062992125984"/>
  <pageSetup paperSize="9" scale="84"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rgb="FFFFFF00"/>
  </sheetPr>
  <dimension ref="A1:AE474"/>
  <sheetViews>
    <sheetView zoomScaleNormal="100" workbookViewId="0">
      <selection activeCell="O1" sqref="O1:AG1048576"/>
    </sheetView>
  </sheetViews>
  <sheetFormatPr defaultRowHeight="14.25" x14ac:dyDescent="0.2"/>
  <cols>
    <col min="1" max="1" width="15" style="4" customWidth="1"/>
    <col min="2" max="3" width="12.5703125" style="4" customWidth="1"/>
    <col min="4" max="4" width="11.7109375" style="4" bestFit="1" customWidth="1"/>
    <col min="5" max="5" width="9.140625" style="4" customWidth="1"/>
    <col min="6" max="6" width="12.85546875" style="4" customWidth="1"/>
    <col min="7" max="7" width="12.42578125" style="4" customWidth="1"/>
    <col min="8" max="8" width="11.85546875" style="4" customWidth="1"/>
    <col min="9" max="9" width="15.28515625" style="4" customWidth="1"/>
    <col min="10" max="14" width="15.140625" style="4" bestFit="1" customWidth="1"/>
    <col min="15" max="15" width="18.42578125" style="4" hidden="1" customWidth="1"/>
    <col min="16" max="18" width="15.140625" style="4" hidden="1" customWidth="1"/>
    <col min="19" max="31" width="12.140625" style="4" hidden="1" customWidth="1"/>
    <col min="32" max="33" width="0" style="4" hidden="1" customWidth="1"/>
    <col min="34" max="16384" width="9.140625" style="4"/>
  </cols>
  <sheetData>
    <row r="1" spans="1:17" ht="17.25" customHeight="1" x14ac:dyDescent="0.2">
      <c r="A1" s="331" t="s">
        <v>31</v>
      </c>
      <c r="B1" s="332"/>
      <c r="C1" s="332"/>
      <c r="D1" s="332"/>
      <c r="E1" s="332"/>
      <c r="F1" s="332"/>
      <c r="G1" s="332"/>
      <c r="H1" s="332"/>
      <c r="I1" s="333"/>
      <c r="J1" s="380" t="s">
        <v>26</v>
      </c>
      <c r="K1" s="381"/>
      <c r="L1" s="381"/>
      <c r="M1" s="381"/>
      <c r="N1" s="381"/>
    </row>
    <row r="2" spans="1:17" ht="19.5" customHeight="1" thickBot="1" x14ac:dyDescent="0.25">
      <c r="A2" s="334"/>
      <c r="B2" s="335"/>
      <c r="C2" s="335"/>
      <c r="D2" s="335"/>
      <c r="E2" s="335"/>
      <c r="F2" s="335"/>
      <c r="G2" s="335"/>
      <c r="H2" s="335"/>
      <c r="I2" s="336"/>
      <c r="J2" s="399"/>
      <c r="K2" s="400"/>
      <c r="L2" s="400"/>
      <c r="M2" s="400"/>
      <c r="N2" s="400"/>
    </row>
    <row r="3" spans="1:17" ht="21.75" customHeight="1" x14ac:dyDescent="0.2">
      <c r="A3" s="334"/>
      <c r="B3" s="335"/>
      <c r="C3" s="335"/>
      <c r="D3" s="335"/>
      <c r="E3" s="335"/>
      <c r="F3" s="335"/>
      <c r="G3" s="335"/>
      <c r="H3" s="335"/>
      <c r="I3" s="335"/>
      <c r="J3" s="331" t="s">
        <v>21</v>
      </c>
      <c r="K3" s="333"/>
      <c r="L3" s="305" t="s">
        <v>171</v>
      </c>
      <c r="M3" s="306">
        <f>'COPY TABLE'!J8</f>
        <v>8</v>
      </c>
      <c r="N3" s="32"/>
    </row>
    <row r="4" spans="1:17" ht="24.75" customHeight="1" thickBot="1" x14ac:dyDescent="0.25">
      <c r="A4" s="337"/>
      <c r="B4" s="338"/>
      <c r="C4" s="338"/>
      <c r="D4" s="338"/>
      <c r="E4" s="338"/>
      <c r="F4" s="338"/>
      <c r="G4" s="338"/>
      <c r="H4" s="338"/>
      <c r="I4" s="338"/>
      <c r="J4" s="334"/>
      <c r="K4" s="336"/>
      <c r="L4" s="307" t="s">
        <v>172</v>
      </c>
      <c r="M4" s="308">
        <f>'COPY TABLE'!J9</f>
        <v>7.9</v>
      </c>
      <c r="N4" s="32"/>
    </row>
    <row r="5" spans="1:17" ht="36" customHeight="1" thickBot="1" x14ac:dyDescent="0.25">
      <c r="A5" s="390" t="s">
        <v>27</v>
      </c>
      <c r="B5" s="391"/>
      <c r="C5" s="392"/>
      <c r="D5" s="83">
        <f>'COPY TABLE'!K7</f>
        <v>10</v>
      </c>
      <c r="E5" s="89" t="s">
        <v>14</v>
      </c>
      <c r="F5" s="304">
        <v>2017</v>
      </c>
      <c r="G5" s="393"/>
      <c r="H5" s="394"/>
      <c r="I5" s="395"/>
      <c r="J5" s="334"/>
      <c r="K5" s="336"/>
      <c r="L5" s="307" t="s">
        <v>173</v>
      </c>
      <c r="M5" s="308">
        <f>'COPY TABLE'!J10</f>
        <v>7.8</v>
      </c>
      <c r="N5" s="32"/>
    </row>
    <row r="6" spans="1:17" ht="36" customHeight="1" thickBot="1" x14ac:dyDescent="0.25">
      <c r="A6" s="384" t="s">
        <v>28</v>
      </c>
      <c r="B6" s="385"/>
      <c r="C6" s="385"/>
      <c r="D6" s="385"/>
      <c r="E6" s="385"/>
      <c r="F6" s="303"/>
      <c r="G6" s="396"/>
      <c r="H6" s="397"/>
      <c r="I6" s="398"/>
      <c r="J6" s="337"/>
      <c r="K6" s="339"/>
      <c r="L6" s="309" t="s">
        <v>174</v>
      </c>
      <c r="M6" s="310">
        <f>'COPY TABLE'!J11</f>
        <v>7.8</v>
      </c>
      <c r="N6" s="302">
        <f>F5</f>
        <v>2017</v>
      </c>
    </row>
    <row r="7" spans="1:17" s="106" customFormat="1" ht="20.100000000000001" customHeight="1" x14ac:dyDescent="0.25">
      <c r="A7" s="259"/>
      <c r="B7" s="21"/>
      <c r="C7" s="22" t="s">
        <v>29</v>
      </c>
      <c r="D7" s="21"/>
      <c r="E7" s="21"/>
      <c r="F7" s="21"/>
      <c r="G7" s="21"/>
      <c r="H7" s="21"/>
      <c r="I7" s="21"/>
      <c r="J7" s="21"/>
      <c r="K7" s="6"/>
      <c r="L7" s="6"/>
      <c r="M7" s="6"/>
      <c r="N7" s="6"/>
    </row>
    <row r="8" spans="1:17" s="106" customFormat="1" ht="20.100000000000001" customHeight="1" x14ac:dyDescent="0.25">
      <c r="A8" s="259"/>
      <c r="B8" s="23" t="s">
        <v>20</v>
      </c>
      <c r="C8" s="24"/>
      <c r="D8" s="24"/>
      <c r="E8" s="24"/>
      <c r="F8" s="24"/>
      <c r="G8" s="24"/>
      <c r="H8" s="259"/>
      <c r="I8" s="259"/>
      <c r="J8" s="259"/>
    </row>
    <row r="9" spans="1:17" s="106" customFormat="1" ht="20.100000000000001" customHeight="1" x14ac:dyDescent="0.25">
      <c r="A9" s="8">
        <f>D5</f>
        <v>10</v>
      </c>
      <c r="B9" s="23" t="s">
        <v>24</v>
      </c>
      <c r="C9" s="25" t="s">
        <v>30</v>
      </c>
      <c r="D9" s="24"/>
      <c r="E9" s="24"/>
      <c r="F9" s="24"/>
      <c r="G9" s="259"/>
      <c r="H9" s="259"/>
      <c r="I9" s="259"/>
      <c r="J9" s="25"/>
      <c r="K9" s="7"/>
      <c r="L9" s="7"/>
      <c r="M9" s="7"/>
      <c r="N9" s="7"/>
    </row>
    <row r="10" spans="1:17" s="106" customFormat="1" ht="20.100000000000001" customHeight="1" x14ac:dyDescent="0.25">
      <c r="A10" s="26"/>
      <c r="B10" s="259"/>
      <c r="C10" s="25" t="s">
        <v>18</v>
      </c>
      <c r="D10" s="27"/>
      <c r="E10" s="10">
        <f>F5</f>
        <v>2017</v>
      </c>
      <c r="F10" s="25" t="s">
        <v>19</v>
      </c>
      <c r="G10" s="27"/>
      <c r="H10" s="27"/>
      <c r="I10" s="27"/>
      <c r="J10" s="27"/>
      <c r="K10" s="9"/>
      <c r="L10" s="9"/>
      <c r="M10" s="9"/>
      <c r="N10" s="9"/>
    </row>
    <row r="11" spans="1:17" s="53" customFormat="1" ht="32.25" customHeight="1" x14ac:dyDescent="0.25">
      <c r="A11" s="17" t="s">
        <v>25</v>
      </c>
      <c r="B11" s="260" t="s">
        <v>1</v>
      </c>
      <c r="C11" s="261" t="s">
        <v>2</v>
      </c>
      <c r="D11" s="261" t="s">
        <v>3</v>
      </c>
      <c r="E11" s="261" t="s">
        <v>4</v>
      </c>
      <c r="F11" s="261" t="s">
        <v>5</v>
      </c>
      <c r="G11" s="261" t="s">
        <v>6</v>
      </c>
      <c r="H11" s="261" t="s">
        <v>7</v>
      </c>
      <c r="I11" s="261" t="s">
        <v>8</v>
      </c>
      <c r="J11" s="261" t="s">
        <v>9</v>
      </c>
      <c r="K11" s="261" t="s">
        <v>10</v>
      </c>
      <c r="L11" s="261" t="s">
        <v>11</v>
      </c>
      <c r="M11" s="261" t="s">
        <v>12</v>
      </c>
      <c r="N11" s="261" t="s">
        <v>13</v>
      </c>
      <c r="O11" s="262"/>
    </row>
    <row r="12" spans="1:17" s="53" customFormat="1" ht="15" x14ac:dyDescent="0.2">
      <c r="A12" s="263"/>
      <c r="B12" s="263"/>
      <c r="C12" s="263">
        <v>1</v>
      </c>
      <c r="D12" s="263">
        <v>2</v>
      </c>
      <c r="E12" s="263">
        <v>3</v>
      </c>
      <c r="F12" s="263">
        <v>4</v>
      </c>
      <c r="G12" s="263">
        <v>5</v>
      </c>
      <c r="H12" s="263">
        <v>6</v>
      </c>
      <c r="I12" s="263">
        <v>7</v>
      </c>
      <c r="J12" s="263">
        <v>8</v>
      </c>
      <c r="K12" s="263">
        <v>9</v>
      </c>
      <c r="L12" s="263">
        <v>10</v>
      </c>
      <c r="M12" s="263">
        <v>11</v>
      </c>
      <c r="N12" s="263">
        <v>12</v>
      </c>
      <c r="O12" s="262"/>
    </row>
    <row r="13" spans="1:17" s="53" customFormat="1" ht="15.75" x14ac:dyDescent="0.25">
      <c r="A13" s="14">
        <v>29992</v>
      </c>
      <c r="B13" s="264">
        <f t="shared" ref="B13:B48" si="0">ROUND(VLOOKUP(A13,$A$66:$C$104,$A$64,0),0)</f>
        <v>23344</v>
      </c>
      <c r="C13" s="265">
        <f t="shared" ref="C13:C48" si="1">ROUND(G66,0)</f>
        <v>23507</v>
      </c>
      <c r="D13" s="265">
        <f t="shared" ref="D13:D48" si="2">ROUND(H66,0)</f>
        <v>23670</v>
      </c>
      <c r="E13" s="265">
        <f t="shared" ref="E13:E48" si="3">ROUND(I66,0)</f>
        <v>23832</v>
      </c>
      <c r="F13" s="265">
        <f t="shared" ref="F13:F48" si="4">ROUND(J66,0)</f>
        <v>23996</v>
      </c>
      <c r="G13" s="265">
        <f t="shared" ref="G13:G48" si="5">ROUND(K66,0)</f>
        <v>24160</v>
      </c>
      <c r="H13" s="265">
        <f t="shared" ref="H13:H48" si="6">ROUND(L66,0)</f>
        <v>24324</v>
      </c>
      <c r="I13" s="265">
        <f t="shared" ref="I13:I48" si="7">ROUND(M66,0)</f>
        <v>24489</v>
      </c>
      <c r="J13" s="265">
        <f t="shared" ref="J13:J48" si="8">ROUND(N66,0)</f>
        <v>24654</v>
      </c>
      <c r="K13" s="265">
        <f t="shared" ref="K13:K48" si="9">ROUND(O66,0)</f>
        <v>24820</v>
      </c>
      <c r="L13" s="265">
        <f t="shared" ref="L13:L48" si="10">ROUND(P66,0)</f>
        <v>24988</v>
      </c>
      <c r="M13" s="265">
        <f t="shared" ref="M13:M48" si="11">ROUND(Q66,0)</f>
        <v>25156</v>
      </c>
      <c r="N13" s="265">
        <f t="shared" ref="N13:N48" si="12">ROUND(R66,0)</f>
        <v>25325</v>
      </c>
      <c r="O13" s="1"/>
      <c r="Q13" s="266"/>
    </row>
    <row r="14" spans="1:17" s="53" customFormat="1" ht="15.75" x14ac:dyDescent="0.25">
      <c r="A14" s="14">
        <v>30326</v>
      </c>
      <c r="B14" s="264">
        <f t="shared" si="0"/>
        <v>20846</v>
      </c>
      <c r="C14" s="265">
        <f t="shared" si="1"/>
        <v>20992</v>
      </c>
      <c r="D14" s="265">
        <f t="shared" si="2"/>
        <v>21138</v>
      </c>
      <c r="E14" s="265">
        <f t="shared" si="3"/>
        <v>21284</v>
      </c>
      <c r="F14" s="265">
        <f t="shared" si="4"/>
        <v>21432</v>
      </c>
      <c r="G14" s="265">
        <f t="shared" si="5"/>
        <v>21579</v>
      </c>
      <c r="H14" s="265">
        <f t="shared" si="6"/>
        <v>21726</v>
      </c>
      <c r="I14" s="265">
        <f t="shared" si="7"/>
        <v>21874</v>
      </c>
      <c r="J14" s="265">
        <f t="shared" si="8"/>
        <v>22022</v>
      </c>
      <c r="K14" s="265">
        <f t="shared" si="9"/>
        <v>22171</v>
      </c>
      <c r="L14" s="265">
        <f t="shared" si="10"/>
        <v>22322</v>
      </c>
      <c r="M14" s="265">
        <f t="shared" si="11"/>
        <v>22473</v>
      </c>
      <c r="N14" s="265">
        <f t="shared" si="12"/>
        <v>22624</v>
      </c>
      <c r="O14" s="1"/>
    </row>
    <row r="15" spans="1:17" s="53" customFormat="1" ht="15.75" x14ac:dyDescent="0.25">
      <c r="A15" s="14">
        <v>30691</v>
      </c>
      <c r="B15" s="264">
        <f t="shared" si="0"/>
        <v>18619</v>
      </c>
      <c r="C15" s="265">
        <f t="shared" si="1"/>
        <v>18750</v>
      </c>
      <c r="D15" s="265">
        <f t="shared" si="2"/>
        <v>18881</v>
      </c>
      <c r="E15" s="265">
        <f t="shared" si="3"/>
        <v>19012</v>
      </c>
      <c r="F15" s="265">
        <f t="shared" si="4"/>
        <v>19144</v>
      </c>
      <c r="G15" s="265">
        <f t="shared" si="5"/>
        <v>19277</v>
      </c>
      <c r="H15" s="265">
        <f t="shared" si="6"/>
        <v>19409</v>
      </c>
      <c r="I15" s="265">
        <f t="shared" si="7"/>
        <v>19542</v>
      </c>
      <c r="J15" s="265">
        <f t="shared" si="8"/>
        <v>19675</v>
      </c>
      <c r="K15" s="265">
        <f t="shared" si="9"/>
        <v>19808</v>
      </c>
      <c r="L15" s="265">
        <f t="shared" si="10"/>
        <v>19944</v>
      </c>
      <c r="M15" s="265">
        <f t="shared" si="11"/>
        <v>20080</v>
      </c>
      <c r="N15" s="265">
        <f t="shared" si="12"/>
        <v>20216</v>
      </c>
      <c r="O15" s="1"/>
    </row>
    <row r="16" spans="1:17" s="53" customFormat="1" ht="15.75" x14ac:dyDescent="0.25">
      <c r="A16" s="14">
        <v>31057</v>
      </c>
      <c r="B16" s="264">
        <f t="shared" si="0"/>
        <v>16599</v>
      </c>
      <c r="C16" s="265">
        <f t="shared" si="1"/>
        <v>16717</v>
      </c>
      <c r="D16" s="265">
        <f t="shared" si="2"/>
        <v>16834</v>
      </c>
      <c r="E16" s="265">
        <f t="shared" si="3"/>
        <v>16952</v>
      </c>
      <c r="F16" s="265">
        <f t="shared" si="4"/>
        <v>17071</v>
      </c>
      <c r="G16" s="265">
        <f t="shared" si="5"/>
        <v>17189</v>
      </c>
      <c r="H16" s="265">
        <f t="shared" si="6"/>
        <v>17308</v>
      </c>
      <c r="I16" s="265">
        <f t="shared" si="7"/>
        <v>17428</v>
      </c>
      <c r="J16" s="265">
        <f t="shared" si="8"/>
        <v>17547</v>
      </c>
      <c r="K16" s="265">
        <f t="shared" si="9"/>
        <v>17667</v>
      </c>
      <c r="L16" s="265">
        <f t="shared" si="10"/>
        <v>17789</v>
      </c>
      <c r="M16" s="265">
        <f t="shared" si="11"/>
        <v>17911</v>
      </c>
      <c r="N16" s="265">
        <f t="shared" si="12"/>
        <v>18032</v>
      </c>
      <c r="O16" s="1"/>
    </row>
    <row r="17" spans="1:15" s="53" customFormat="1" ht="15.75" x14ac:dyDescent="0.25">
      <c r="A17" s="14">
        <v>31422</v>
      </c>
      <c r="B17" s="264">
        <f t="shared" si="0"/>
        <v>14795</v>
      </c>
      <c r="C17" s="265">
        <f t="shared" si="1"/>
        <v>14901</v>
      </c>
      <c r="D17" s="265">
        <f t="shared" si="2"/>
        <v>15007</v>
      </c>
      <c r="E17" s="265">
        <f t="shared" si="3"/>
        <v>15112</v>
      </c>
      <c r="F17" s="265">
        <f t="shared" si="4"/>
        <v>15219</v>
      </c>
      <c r="G17" s="265">
        <f t="shared" si="5"/>
        <v>15325</v>
      </c>
      <c r="H17" s="265">
        <f t="shared" si="6"/>
        <v>15432</v>
      </c>
      <c r="I17" s="265">
        <f t="shared" si="7"/>
        <v>15539</v>
      </c>
      <c r="J17" s="265">
        <f t="shared" si="8"/>
        <v>15647</v>
      </c>
      <c r="K17" s="265">
        <f t="shared" si="9"/>
        <v>15754</v>
      </c>
      <c r="L17" s="265">
        <f t="shared" si="10"/>
        <v>15863</v>
      </c>
      <c r="M17" s="265">
        <f t="shared" si="11"/>
        <v>15973</v>
      </c>
      <c r="N17" s="265">
        <f t="shared" si="12"/>
        <v>16082</v>
      </c>
      <c r="O17" s="1"/>
    </row>
    <row r="18" spans="1:15" s="53" customFormat="1" ht="15.75" x14ac:dyDescent="0.25">
      <c r="A18" s="14">
        <v>31787</v>
      </c>
      <c r="B18" s="264">
        <f t="shared" si="0"/>
        <v>13177</v>
      </c>
      <c r="C18" s="265">
        <f t="shared" si="1"/>
        <v>13272</v>
      </c>
      <c r="D18" s="265">
        <f t="shared" si="2"/>
        <v>13367</v>
      </c>
      <c r="E18" s="265">
        <f t="shared" si="3"/>
        <v>13462</v>
      </c>
      <c r="F18" s="265">
        <f t="shared" si="4"/>
        <v>13557</v>
      </c>
      <c r="G18" s="265">
        <f t="shared" si="5"/>
        <v>13653</v>
      </c>
      <c r="H18" s="265">
        <f t="shared" si="6"/>
        <v>13749</v>
      </c>
      <c r="I18" s="265">
        <f t="shared" si="7"/>
        <v>13845</v>
      </c>
      <c r="J18" s="265">
        <f t="shared" si="8"/>
        <v>13941</v>
      </c>
      <c r="K18" s="265">
        <f t="shared" si="9"/>
        <v>14038</v>
      </c>
      <c r="L18" s="265">
        <f t="shared" si="10"/>
        <v>14136</v>
      </c>
      <c r="M18" s="265">
        <f t="shared" si="11"/>
        <v>14234</v>
      </c>
      <c r="N18" s="265">
        <f t="shared" si="12"/>
        <v>14333</v>
      </c>
      <c r="O18" s="267"/>
    </row>
    <row r="19" spans="1:15" s="53" customFormat="1" ht="15.75" x14ac:dyDescent="0.25">
      <c r="A19" s="14">
        <v>32152</v>
      </c>
      <c r="B19" s="264">
        <f t="shared" si="0"/>
        <v>11744</v>
      </c>
      <c r="C19" s="265">
        <f t="shared" si="1"/>
        <v>11829</v>
      </c>
      <c r="D19" s="265">
        <f t="shared" si="2"/>
        <v>11914</v>
      </c>
      <c r="E19" s="265">
        <f t="shared" si="3"/>
        <v>12000</v>
      </c>
      <c r="F19" s="265">
        <f t="shared" si="4"/>
        <v>12086</v>
      </c>
      <c r="G19" s="265">
        <f t="shared" si="5"/>
        <v>12172</v>
      </c>
      <c r="H19" s="265">
        <f t="shared" si="6"/>
        <v>12258</v>
      </c>
      <c r="I19" s="265">
        <f t="shared" si="7"/>
        <v>12344</v>
      </c>
      <c r="J19" s="265">
        <f t="shared" si="8"/>
        <v>12431</v>
      </c>
      <c r="K19" s="265">
        <f t="shared" si="9"/>
        <v>12518</v>
      </c>
      <c r="L19" s="265">
        <f t="shared" si="10"/>
        <v>12606</v>
      </c>
      <c r="M19" s="265">
        <f t="shared" si="11"/>
        <v>12695</v>
      </c>
      <c r="N19" s="265">
        <f t="shared" si="12"/>
        <v>12783</v>
      </c>
      <c r="O19" s="1"/>
    </row>
    <row r="20" spans="1:15" s="53" customFormat="1" ht="15.75" x14ac:dyDescent="0.25">
      <c r="A20" s="14">
        <v>32518</v>
      </c>
      <c r="B20" s="264">
        <f t="shared" si="0"/>
        <v>10437</v>
      </c>
      <c r="C20" s="265">
        <f t="shared" si="1"/>
        <v>10513</v>
      </c>
      <c r="D20" s="265">
        <f t="shared" si="2"/>
        <v>10590</v>
      </c>
      <c r="E20" s="265">
        <f t="shared" si="3"/>
        <v>10667</v>
      </c>
      <c r="F20" s="265">
        <f t="shared" si="4"/>
        <v>10744</v>
      </c>
      <c r="G20" s="265">
        <f t="shared" si="5"/>
        <v>10821</v>
      </c>
      <c r="H20" s="265">
        <f t="shared" si="6"/>
        <v>10899</v>
      </c>
      <c r="I20" s="265">
        <f t="shared" si="7"/>
        <v>10976</v>
      </c>
      <c r="J20" s="265">
        <f t="shared" si="8"/>
        <v>11054</v>
      </c>
      <c r="K20" s="265">
        <f t="shared" si="9"/>
        <v>11132</v>
      </c>
      <c r="L20" s="265">
        <f t="shared" si="10"/>
        <v>11212</v>
      </c>
      <c r="M20" s="265">
        <f t="shared" si="11"/>
        <v>11291</v>
      </c>
      <c r="N20" s="265">
        <f t="shared" si="12"/>
        <v>11370</v>
      </c>
      <c r="O20" s="1"/>
    </row>
    <row r="21" spans="1:15" s="53" customFormat="1" ht="15.75" x14ac:dyDescent="0.25">
      <c r="A21" s="14">
        <v>32874</v>
      </c>
      <c r="B21" s="264">
        <f t="shared" si="0"/>
        <v>10131</v>
      </c>
      <c r="C21" s="265">
        <f t="shared" si="1"/>
        <v>10205</v>
      </c>
      <c r="D21" s="265">
        <f t="shared" si="2"/>
        <v>10280</v>
      </c>
      <c r="E21" s="265">
        <f t="shared" si="3"/>
        <v>10354</v>
      </c>
      <c r="F21" s="265">
        <f t="shared" si="4"/>
        <v>10430</v>
      </c>
      <c r="G21" s="265">
        <f t="shared" si="5"/>
        <v>10505</v>
      </c>
      <c r="H21" s="265">
        <f t="shared" si="6"/>
        <v>10580</v>
      </c>
      <c r="I21" s="265">
        <f t="shared" si="7"/>
        <v>10656</v>
      </c>
      <c r="J21" s="265">
        <f t="shared" si="8"/>
        <v>10732</v>
      </c>
      <c r="K21" s="265">
        <f t="shared" si="9"/>
        <v>10807</v>
      </c>
      <c r="L21" s="265">
        <f t="shared" si="10"/>
        <v>10885</v>
      </c>
      <c r="M21" s="265">
        <f t="shared" si="11"/>
        <v>10962</v>
      </c>
      <c r="N21" s="265">
        <f t="shared" si="12"/>
        <v>11039</v>
      </c>
      <c r="O21" s="1"/>
    </row>
    <row r="22" spans="1:15" s="53" customFormat="1" ht="15.75" x14ac:dyDescent="0.25">
      <c r="A22" s="14">
        <v>33239</v>
      </c>
      <c r="B22" s="264">
        <f t="shared" si="0"/>
        <v>9009</v>
      </c>
      <c r="C22" s="265">
        <f t="shared" si="1"/>
        <v>9076</v>
      </c>
      <c r="D22" s="265">
        <f t="shared" si="2"/>
        <v>9143</v>
      </c>
      <c r="E22" s="265">
        <f t="shared" si="3"/>
        <v>9210</v>
      </c>
      <c r="F22" s="265">
        <f t="shared" si="4"/>
        <v>9278</v>
      </c>
      <c r="G22" s="265">
        <f t="shared" si="5"/>
        <v>9346</v>
      </c>
      <c r="H22" s="265">
        <f t="shared" si="6"/>
        <v>9414</v>
      </c>
      <c r="I22" s="265">
        <f t="shared" si="7"/>
        <v>9482</v>
      </c>
      <c r="J22" s="265">
        <f t="shared" si="8"/>
        <v>9550</v>
      </c>
      <c r="K22" s="265">
        <f t="shared" si="9"/>
        <v>9618</v>
      </c>
      <c r="L22" s="265">
        <f t="shared" si="10"/>
        <v>9688</v>
      </c>
      <c r="M22" s="265">
        <f t="shared" si="11"/>
        <v>9757</v>
      </c>
      <c r="N22" s="265">
        <f t="shared" si="12"/>
        <v>9827</v>
      </c>
      <c r="O22" s="1"/>
    </row>
    <row r="23" spans="1:15" s="53" customFormat="1" ht="15.75" x14ac:dyDescent="0.25">
      <c r="A23" s="14">
        <v>33604</v>
      </c>
      <c r="B23" s="264">
        <f t="shared" si="0"/>
        <v>8006</v>
      </c>
      <c r="C23" s="265">
        <f t="shared" si="1"/>
        <v>8067</v>
      </c>
      <c r="D23" s="265">
        <f t="shared" si="2"/>
        <v>8127</v>
      </c>
      <c r="E23" s="265">
        <f t="shared" si="3"/>
        <v>8188</v>
      </c>
      <c r="F23" s="265">
        <f t="shared" si="4"/>
        <v>8249</v>
      </c>
      <c r="G23" s="265">
        <f t="shared" si="5"/>
        <v>8310</v>
      </c>
      <c r="H23" s="265">
        <f t="shared" si="6"/>
        <v>8371</v>
      </c>
      <c r="I23" s="265">
        <f t="shared" si="7"/>
        <v>8432</v>
      </c>
      <c r="J23" s="265">
        <f t="shared" si="8"/>
        <v>8493</v>
      </c>
      <c r="K23" s="265">
        <f t="shared" si="9"/>
        <v>8555</v>
      </c>
      <c r="L23" s="265">
        <f t="shared" si="10"/>
        <v>8618</v>
      </c>
      <c r="M23" s="265">
        <f t="shared" si="11"/>
        <v>8680</v>
      </c>
      <c r="N23" s="265">
        <f t="shared" si="12"/>
        <v>8743</v>
      </c>
      <c r="O23" s="1"/>
    </row>
    <row r="24" spans="1:15" s="53" customFormat="1" ht="15.75" x14ac:dyDescent="0.25">
      <c r="A24" s="14">
        <v>33970</v>
      </c>
      <c r="B24" s="264">
        <f t="shared" si="0"/>
        <v>7126</v>
      </c>
      <c r="C24" s="265">
        <f t="shared" si="1"/>
        <v>7180</v>
      </c>
      <c r="D24" s="265">
        <f t="shared" si="2"/>
        <v>7235</v>
      </c>
      <c r="E24" s="265">
        <f t="shared" si="3"/>
        <v>7290</v>
      </c>
      <c r="F24" s="265">
        <f t="shared" si="4"/>
        <v>7344</v>
      </c>
      <c r="G24" s="265">
        <f t="shared" si="5"/>
        <v>7400</v>
      </c>
      <c r="H24" s="265">
        <f t="shared" si="6"/>
        <v>7455</v>
      </c>
      <c r="I24" s="265">
        <f t="shared" si="7"/>
        <v>7510</v>
      </c>
      <c r="J24" s="265">
        <f t="shared" si="8"/>
        <v>7566</v>
      </c>
      <c r="K24" s="265">
        <f t="shared" si="9"/>
        <v>7621</v>
      </c>
      <c r="L24" s="265">
        <f t="shared" si="10"/>
        <v>7678</v>
      </c>
      <c r="M24" s="265">
        <f t="shared" si="11"/>
        <v>7734</v>
      </c>
      <c r="N24" s="265">
        <f t="shared" si="12"/>
        <v>7791</v>
      </c>
      <c r="O24" s="1"/>
    </row>
    <row r="25" spans="1:15" s="53" customFormat="1" ht="15.75" x14ac:dyDescent="0.25">
      <c r="A25" s="14">
        <v>34335</v>
      </c>
      <c r="B25" s="264">
        <f t="shared" si="0"/>
        <v>6332</v>
      </c>
      <c r="C25" s="265">
        <f t="shared" si="1"/>
        <v>6382</v>
      </c>
      <c r="D25" s="265">
        <f t="shared" si="2"/>
        <v>6431</v>
      </c>
      <c r="E25" s="265">
        <f t="shared" si="3"/>
        <v>6480</v>
      </c>
      <c r="F25" s="265">
        <f t="shared" si="4"/>
        <v>6530</v>
      </c>
      <c r="G25" s="265">
        <f t="shared" si="5"/>
        <v>6580</v>
      </c>
      <c r="H25" s="265">
        <f t="shared" si="6"/>
        <v>6629</v>
      </c>
      <c r="I25" s="265">
        <f t="shared" si="7"/>
        <v>6679</v>
      </c>
      <c r="J25" s="265">
        <f t="shared" si="8"/>
        <v>6730</v>
      </c>
      <c r="K25" s="265">
        <f t="shared" si="9"/>
        <v>6780</v>
      </c>
      <c r="L25" s="265">
        <f t="shared" si="10"/>
        <v>6831</v>
      </c>
      <c r="M25" s="265">
        <f t="shared" si="11"/>
        <v>6882</v>
      </c>
      <c r="N25" s="265">
        <f t="shared" si="12"/>
        <v>6933</v>
      </c>
      <c r="O25" s="1"/>
    </row>
    <row r="26" spans="1:15" s="53" customFormat="1" ht="15.75" x14ac:dyDescent="0.25">
      <c r="A26" s="14">
        <v>34700</v>
      </c>
      <c r="B26" s="264">
        <f t="shared" si="0"/>
        <v>5637</v>
      </c>
      <c r="C26" s="265">
        <f t="shared" si="1"/>
        <v>5682</v>
      </c>
      <c r="D26" s="265">
        <f t="shared" si="2"/>
        <v>5726</v>
      </c>
      <c r="E26" s="265">
        <f t="shared" si="3"/>
        <v>5771</v>
      </c>
      <c r="F26" s="265">
        <f t="shared" si="4"/>
        <v>5816</v>
      </c>
      <c r="G26" s="265">
        <f t="shared" si="5"/>
        <v>5861</v>
      </c>
      <c r="H26" s="265">
        <f t="shared" si="6"/>
        <v>5906</v>
      </c>
      <c r="I26" s="265">
        <f t="shared" si="7"/>
        <v>5951</v>
      </c>
      <c r="J26" s="265">
        <f t="shared" si="8"/>
        <v>5997</v>
      </c>
      <c r="K26" s="265">
        <f t="shared" si="9"/>
        <v>6042</v>
      </c>
      <c r="L26" s="265">
        <f t="shared" si="10"/>
        <v>6089</v>
      </c>
      <c r="M26" s="265">
        <f t="shared" si="11"/>
        <v>6135</v>
      </c>
      <c r="N26" s="265">
        <f t="shared" si="12"/>
        <v>6181</v>
      </c>
      <c r="O26" s="1"/>
    </row>
    <row r="27" spans="1:15" s="53" customFormat="1" ht="15.75" x14ac:dyDescent="0.25">
      <c r="A27" s="14">
        <v>35065</v>
      </c>
      <c r="B27" s="264">
        <f t="shared" si="0"/>
        <v>5016</v>
      </c>
      <c r="C27" s="265">
        <f t="shared" si="1"/>
        <v>5056</v>
      </c>
      <c r="D27" s="265">
        <f t="shared" si="2"/>
        <v>5097</v>
      </c>
      <c r="E27" s="265">
        <f t="shared" si="3"/>
        <v>5137</v>
      </c>
      <c r="F27" s="265">
        <f t="shared" si="4"/>
        <v>5178</v>
      </c>
      <c r="G27" s="265">
        <f t="shared" si="5"/>
        <v>5219</v>
      </c>
      <c r="H27" s="265">
        <f t="shared" si="6"/>
        <v>5260</v>
      </c>
      <c r="I27" s="265">
        <f t="shared" si="7"/>
        <v>5301</v>
      </c>
      <c r="J27" s="265">
        <f t="shared" si="8"/>
        <v>5342</v>
      </c>
      <c r="K27" s="265">
        <f t="shared" si="9"/>
        <v>5384</v>
      </c>
      <c r="L27" s="265">
        <f t="shared" si="10"/>
        <v>5426</v>
      </c>
      <c r="M27" s="265">
        <f t="shared" si="11"/>
        <v>5468</v>
      </c>
      <c r="N27" s="265">
        <f t="shared" si="12"/>
        <v>5510</v>
      </c>
      <c r="O27" s="1"/>
    </row>
    <row r="28" spans="1:15" s="53" customFormat="1" ht="15.75" x14ac:dyDescent="0.25">
      <c r="A28" s="14">
        <v>35431</v>
      </c>
      <c r="B28" s="264">
        <f t="shared" si="0"/>
        <v>4458</v>
      </c>
      <c r="C28" s="265">
        <f t="shared" si="1"/>
        <v>4495</v>
      </c>
      <c r="D28" s="265">
        <f t="shared" si="2"/>
        <v>4531</v>
      </c>
      <c r="E28" s="265">
        <f t="shared" si="3"/>
        <v>4568</v>
      </c>
      <c r="F28" s="265">
        <f t="shared" si="4"/>
        <v>4605</v>
      </c>
      <c r="G28" s="265">
        <f t="shared" si="5"/>
        <v>4642</v>
      </c>
      <c r="H28" s="265">
        <f t="shared" si="6"/>
        <v>4679</v>
      </c>
      <c r="I28" s="265">
        <f t="shared" si="7"/>
        <v>4717</v>
      </c>
      <c r="J28" s="265">
        <f t="shared" si="8"/>
        <v>4754</v>
      </c>
      <c r="K28" s="265">
        <f t="shared" si="9"/>
        <v>4792</v>
      </c>
      <c r="L28" s="265">
        <f t="shared" si="10"/>
        <v>4830</v>
      </c>
      <c r="M28" s="265">
        <f t="shared" si="11"/>
        <v>4868</v>
      </c>
      <c r="N28" s="265">
        <f t="shared" si="12"/>
        <v>4906</v>
      </c>
      <c r="O28" s="1"/>
    </row>
    <row r="29" spans="1:15" s="53" customFormat="1" ht="15.75" x14ac:dyDescent="0.25">
      <c r="A29" s="14">
        <v>35796</v>
      </c>
      <c r="B29" s="264">
        <f t="shared" si="0"/>
        <v>3968</v>
      </c>
      <c r="C29" s="265">
        <f t="shared" si="1"/>
        <v>4002</v>
      </c>
      <c r="D29" s="265">
        <f t="shared" si="2"/>
        <v>4035</v>
      </c>
      <c r="E29" s="265">
        <f t="shared" si="3"/>
        <v>4069</v>
      </c>
      <c r="F29" s="265">
        <f t="shared" si="4"/>
        <v>4103</v>
      </c>
      <c r="G29" s="265">
        <f t="shared" si="5"/>
        <v>4137</v>
      </c>
      <c r="H29" s="265">
        <f t="shared" si="6"/>
        <v>4170</v>
      </c>
      <c r="I29" s="265">
        <f t="shared" si="7"/>
        <v>4205</v>
      </c>
      <c r="J29" s="265">
        <f t="shared" si="8"/>
        <v>4239</v>
      </c>
      <c r="K29" s="265">
        <f t="shared" si="9"/>
        <v>4273</v>
      </c>
      <c r="L29" s="265">
        <f t="shared" si="10"/>
        <v>4308</v>
      </c>
      <c r="M29" s="265">
        <f t="shared" si="11"/>
        <v>4343</v>
      </c>
      <c r="N29" s="265">
        <f t="shared" si="12"/>
        <v>4377</v>
      </c>
      <c r="O29" s="1"/>
    </row>
    <row r="30" spans="1:15" s="53" customFormat="1" ht="15.75" x14ac:dyDescent="0.25">
      <c r="A30" s="14">
        <v>36161</v>
      </c>
      <c r="B30" s="264">
        <f t="shared" si="0"/>
        <v>3530</v>
      </c>
      <c r="C30" s="265">
        <f t="shared" si="1"/>
        <v>3561</v>
      </c>
      <c r="D30" s="265">
        <f t="shared" si="2"/>
        <v>3591</v>
      </c>
      <c r="E30" s="265">
        <f t="shared" si="3"/>
        <v>3622</v>
      </c>
      <c r="F30" s="265">
        <f t="shared" si="4"/>
        <v>3653</v>
      </c>
      <c r="G30" s="265">
        <f t="shared" si="5"/>
        <v>3684</v>
      </c>
      <c r="H30" s="265">
        <f t="shared" si="6"/>
        <v>3715</v>
      </c>
      <c r="I30" s="265">
        <f t="shared" si="7"/>
        <v>3746</v>
      </c>
      <c r="J30" s="265">
        <f t="shared" si="8"/>
        <v>3777</v>
      </c>
      <c r="K30" s="265">
        <f t="shared" si="9"/>
        <v>3808</v>
      </c>
      <c r="L30" s="265">
        <f t="shared" si="10"/>
        <v>3840</v>
      </c>
      <c r="M30" s="265">
        <f t="shared" si="11"/>
        <v>3872</v>
      </c>
      <c r="N30" s="265">
        <f t="shared" si="12"/>
        <v>3904</v>
      </c>
      <c r="O30" s="1"/>
    </row>
    <row r="31" spans="1:15" s="53" customFormat="1" ht="15.75" x14ac:dyDescent="0.25">
      <c r="A31" s="14">
        <v>36526</v>
      </c>
      <c r="B31" s="264">
        <f t="shared" si="0"/>
        <v>3149</v>
      </c>
      <c r="C31" s="265">
        <f t="shared" si="1"/>
        <v>3177</v>
      </c>
      <c r="D31" s="265">
        <f t="shared" si="2"/>
        <v>3205</v>
      </c>
      <c r="E31" s="265">
        <f t="shared" si="3"/>
        <v>3233</v>
      </c>
      <c r="F31" s="265">
        <f t="shared" si="4"/>
        <v>3261</v>
      </c>
      <c r="G31" s="265">
        <f t="shared" si="5"/>
        <v>3290</v>
      </c>
      <c r="H31" s="265">
        <f t="shared" si="6"/>
        <v>3318</v>
      </c>
      <c r="I31" s="265">
        <f t="shared" si="7"/>
        <v>3347</v>
      </c>
      <c r="J31" s="265">
        <f t="shared" si="8"/>
        <v>3375</v>
      </c>
      <c r="K31" s="265">
        <f t="shared" si="9"/>
        <v>3404</v>
      </c>
      <c r="L31" s="265">
        <f t="shared" si="10"/>
        <v>3433</v>
      </c>
      <c r="M31" s="265">
        <f t="shared" si="11"/>
        <v>3462</v>
      </c>
      <c r="N31" s="265">
        <f t="shared" si="12"/>
        <v>3491</v>
      </c>
      <c r="O31" s="1"/>
    </row>
    <row r="32" spans="1:15" s="53" customFormat="1" ht="15.75" x14ac:dyDescent="0.25">
      <c r="A32" s="14">
        <v>36892</v>
      </c>
      <c r="B32" s="264">
        <f t="shared" si="0"/>
        <v>2801</v>
      </c>
      <c r="C32" s="265">
        <f t="shared" si="1"/>
        <v>2827</v>
      </c>
      <c r="D32" s="265">
        <f t="shared" si="2"/>
        <v>2853</v>
      </c>
      <c r="E32" s="265">
        <f t="shared" si="3"/>
        <v>2878</v>
      </c>
      <c r="F32" s="265">
        <f t="shared" si="4"/>
        <v>2904</v>
      </c>
      <c r="G32" s="265">
        <f t="shared" si="5"/>
        <v>2930</v>
      </c>
      <c r="H32" s="265">
        <f t="shared" si="6"/>
        <v>2956</v>
      </c>
      <c r="I32" s="265">
        <f t="shared" si="7"/>
        <v>2983</v>
      </c>
      <c r="J32" s="265">
        <f t="shared" si="8"/>
        <v>3009</v>
      </c>
      <c r="K32" s="265">
        <f t="shared" si="9"/>
        <v>3035</v>
      </c>
      <c r="L32" s="265">
        <f t="shared" si="10"/>
        <v>3062</v>
      </c>
      <c r="M32" s="265">
        <f t="shared" si="11"/>
        <v>3089</v>
      </c>
      <c r="N32" s="265">
        <f t="shared" si="12"/>
        <v>3115</v>
      </c>
      <c r="O32" s="1"/>
    </row>
    <row r="33" spans="1:15" s="53" customFormat="1" ht="15.75" x14ac:dyDescent="0.25">
      <c r="A33" s="14">
        <v>37257</v>
      </c>
      <c r="B33" s="264">
        <f t="shared" si="0"/>
        <v>2495</v>
      </c>
      <c r="C33" s="265">
        <f t="shared" si="1"/>
        <v>2519</v>
      </c>
      <c r="D33" s="265">
        <f t="shared" si="2"/>
        <v>2542</v>
      </c>
      <c r="E33" s="265">
        <f t="shared" si="3"/>
        <v>2566</v>
      </c>
      <c r="F33" s="265">
        <f t="shared" si="4"/>
        <v>2590</v>
      </c>
      <c r="G33" s="265">
        <f t="shared" si="5"/>
        <v>2614</v>
      </c>
      <c r="H33" s="265">
        <f t="shared" si="6"/>
        <v>2638</v>
      </c>
      <c r="I33" s="265">
        <f t="shared" si="7"/>
        <v>2662</v>
      </c>
      <c r="J33" s="265">
        <f t="shared" si="8"/>
        <v>2686</v>
      </c>
      <c r="K33" s="265">
        <f t="shared" si="9"/>
        <v>2710</v>
      </c>
      <c r="L33" s="265">
        <f t="shared" si="10"/>
        <v>2735</v>
      </c>
      <c r="M33" s="265">
        <f t="shared" si="11"/>
        <v>2760</v>
      </c>
      <c r="N33" s="265">
        <f t="shared" si="12"/>
        <v>2784</v>
      </c>
      <c r="O33" s="1"/>
    </row>
    <row r="34" spans="1:15" s="53" customFormat="1" ht="15.75" x14ac:dyDescent="0.25">
      <c r="A34" s="14">
        <v>37622</v>
      </c>
      <c r="B34" s="264">
        <f t="shared" si="0"/>
        <v>2215</v>
      </c>
      <c r="C34" s="265">
        <f t="shared" si="1"/>
        <v>2237</v>
      </c>
      <c r="D34" s="265">
        <f t="shared" si="2"/>
        <v>2258</v>
      </c>
      <c r="E34" s="265">
        <f t="shared" si="3"/>
        <v>2280</v>
      </c>
      <c r="F34" s="265">
        <f t="shared" si="4"/>
        <v>2302</v>
      </c>
      <c r="G34" s="265">
        <f t="shared" si="5"/>
        <v>2324</v>
      </c>
      <c r="H34" s="265">
        <f t="shared" si="6"/>
        <v>2346</v>
      </c>
      <c r="I34" s="265">
        <f t="shared" si="7"/>
        <v>2369</v>
      </c>
      <c r="J34" s="265">
        <f t="shared" si="8"/>
        <v>2391</v>
      </c>
      <c r="K34" s="265">
        <f t="shared" si="9"/>
        <v>2413</v>
      </c>
      <c r="L34" s="265">
        <f t="shared" si="10"/>
        <v>2436</v>
      </c>
      <c r="M34" s="265">
        <f t="shared" si="11"/>
        <v>2459</v>
      </c>
      <c r="N34" s="265">
        <f t="shared" si="12"/>
        <v>2482</v>
      </c>
      <c r="O34" s="1"/>
    </row>
    <row r="35" spans="1:15" s="53" customFormat="1" ht="15.75" x14ac:dyDescent="0.25">
      <c r="A35" s="14">
        <v>37987</v>
      </c>
      <c r="B35" s="264">
        <f t="shared" si="0"/>
        <v>1961</v>
      </c>
      <c r="C35" s="265">
        <f t="shared" si="1"/>
        <v>1981</v>
      </c>
      <c r="D35" s="265">
        <f t="shared" si="2"/>
        <v>2001</v>
      </c>
      <c r="E35" s="265">
        <f t="shared" si="3"/>
        <v>2021</v>
      </c>
      <c r="F35" s="265">
        <f t="shared" si="4"/>
        <v>2042</v>
      </c>
      <c r="G35" s="265">
        <f t="shared" si="5"/>
        <v>2062</v>
      </c>
      <c r="H35" s="265">
        <f t="shared" si="6"/>
        <v>2082</v>
      </c>
      <c r="I35" s="265">
        <f t="shared" si="7"/>
        <v>2103</v>
      </c>
      <c r="J35" s="265">
        <f t="shared" si="8"/>
        <v>2123</v>
      </c>
      <c r="K35" s="265">
        <f t="shared" si="9"/>
        <v>2144</v>
      </c>
      <c r="L35" s="265">
        <f t="shared" si="10"/>
        <v>2165</v>
      </c>
      <c r="M35" s="265">
        <f t="shared" si="11"/>
        <v>2186</v>
      </c>
      <c r="N35" s="265">
        <f t="shared" si="12"/>
        <v>2207</v>
      </c>
      <c r="O35" s="1"/>
    </row>
    <row r="36" spans="1:15" s="53" customFormat="1" ht="15.75" x14ac:dyDescent="0.25">
      <c r="A36" s="14">
        <v>38353</v>
      </c>
      <c r="B36" s="264">
        <f t="shared" si="0"/>
        <v>1727</v>
      </c>
      <c r="C36" s="265">
        <f t="shared" si="1"/>
        <v>1745</v>
      </c>
      <c r="D36" s="265">
        <f t="shared" si="2"/>
        <v>1764</v>
      </c>
      <c r="E36" s="265">
        <f t="shared" si="3"/>
        <v>1782</v>
      </c>
      <c r="F36" s="265">
        <f t="shared" si="4"/>
        <v>1801</v>
      </c>
      <c r="G36" s="265">
        <f t="shared" si="5"/>
        <v>1820</v>
      </c>
      <c r="H36" s="265">
        <f t="shared" si="6"/>
        <v>1839</v>
      </c>
      <c r="I36" s="265">
        <f t="shared" si="7"/>
        <v>1858</v>
      </c>
      <c r="J36" s="265">
        <f t="shared" si="8"/>
        <v>1877</v>
      </c>
      <c r="K36" s="265">
        <f t="shared" si="9"/>
        <v>1896</v>
      </c>
      <c r="L36" s="265">
        <f t="shared" si="10"/>
        <v>1915</v>
      </c>
      <c r="M36" s="265">
        <f t="shared" si="11"/>
        <v>1934</v>
      </c>
      <c r="N36" s="265">
        <f t="shared" si="12"/>
        <v>1954</v>
      </c>
      <c r="O36" s="1"/>
    </row>
    <row r="37" spans="1:15" s="53" customFormat="1" ht="15.75" x14ac:dyDescent="0.25">
      <c r="A37" s="14">
        <v>38718</v>
      </c>
      <c r="B37" s="264">
        <f t="shared" si="0"/>
        <v>1510</v>
      </c>
      <c r="C37" s="265">
        <f t="shared" si="1"/>
        <v>1527</v>
      </c>
      <c r="D37" s="265">
        <f t="shared" si="2"/>
        <v>1544</v>
      </c>
      <c r="E37" s="265">
        <f t="shared" si="3"/>
        <v>1561</v>
      </c>
      <c r="F37" s="265">
        <f t="shared" si="4"/>
        <v>1578</v>
      </c>
      <c r="G37" s="265">
        <f t="shared" si="5"/>
        <v>1596</v>
      </c>
      <c r="H37" s="265">
        <f t="shared" si="6"/>
        <v>1613</v>
      </c>
      <c r="I37" s="265">
        <f t="shared" si="7"/>
        <v>1630</v>
      </c>
      <c r="J37" s="265">
        <f t="shared" si="8"/>
        <v>1648</v>
      </c>
      <c r="K37" s="265">
        <f t="shared" si="9"/>
        <v>1666</v>
      </c>
      <c r="L37" s="265">
        <f t="shared" si="10"/>
        <v>1683</v>
      </c>
      <c r="M37" s="265">
        <f t="shared" si="11"/>
        <v>1701</v>
      </c>
      <c r="N37" s="265">
        <f t="shared" si="12"/>
        <v>1719</v>
      </c>
      <c r="O37" s="1"/>
    </row>
    <row r="38" spans="1:15" s="53" customFormat="1" ht="15.75" x14ac:dyDescent="0.25">
      <c r="A38" s="14">
        <v>39083</v>
      </c>
      <c r="B38" s="264">
        <f t="shared" si="0"/>
        <v>1314</v>
      </c>
      <c r="C38" s="265">
        <f t="shared" si="1"/>
        <v>1329</v>
      </c>
      <c r="D38" s="265">
        <f t="shared" si="2"/>
        <v>1345</v>
      </c>
      <c r="E38" s="265">
        <f t="shared" si="3"/>
        <v>1361</v>
      </c>
      <c r="F38" s="265">
        <f t="shared" si="4"/>
        <v>1377</v>
      </c>
      <c r="G38" s="265">
        <f t="shared" si="5"/>
        <v>1393</v>
      </c>
      <c r="H38" s="265">
        <f t="shared" si="6"/>
        <v>1409</v>
      </c>
      <c r="I38" s="265">
        <f t="shared" si="7"/>
        <v>1425</v>
      </c>
      <c r="J38" s="265">
        <f t="shared" si="8"/>
        <v>1441</v>
      </c>
      <c r="K38" s="265">
        <f t="shared" si="9"/>
        <v>1458</v>
      </c>
      <c r="L38" s="265">
        <f t="shared" si="10"/>
        <v>1474</v>
      </c>
      <c r="M38" s="265">
        <f t="shared" si="11"/>
        <v>1491</v>
      </c>
      <c r="N38" s="265">
        <f t="shared" si="12"/>
        <v>1507</v>
      </c>
      <c r="O38" s="1"/>
    </row>
    <row r="39" spans="1:15" s="53" customFormat="1" ht="15.75" x14ac:dyDescent="0.25">
      <c r="A39" s="14">
        <v>39448</v>
      </c>
      <c r="B39" s="264">
        <f t="shared" si="0"/>
        <v>1129</v>
      </c>
      <c r="C39" s="265">
        <f t="shared" si="1"/>
        <v>1144</v>
      </c>
      <c r="D39" s="265">
        <f t="shared" si="2"/>
        <v>1158</v>
      </c>
      <c r="E39" s="265">
        <f t="shared" si="3"/>
        <v>1173</v>
      </c>
      <c r="F39" s="265">
        <f t="shared" si="4"/>
        <v>1188</v>
      </c>
      <c r="G39" s="265">
        <f t="shared" si="5"/>
        <v>1203</v>
      </c>
      <c r="H39" s="265">
        <f t="shared" si="6"/>
        <v>1217</v>
      </c>
      <c r="I39" s="265">
        <f t="shared" si="7"/>
        <v>1232</v>
      </c>
      <c r="J39" s="265">
        <f t="shared" si="8"/>
        <v>1247</v>
      </c>
      <c r="K39" s="265">
        <f t="shared" si="9"/>
        <v>1262</v>
      </c>
      <c r="L39" s="265">
        <f t="shared" si="10"/>
        <v>1277</v>
      </c>
      <c r="M39" s="265">
        <f t="shared" si="11"/>
        <v>1293</v>
      </c>
      <c r="N39" s="265">
        <f t="shared" si="12"/>
        <v>1308</v>
      </c>
      <c r="O39" s="1"/>
    </row>
    <row r="40" spans="1:15" s="53" customFormat="1" ht="15.75" x14ac:dyDescent="0.25">
      <c r="A40" s="14">
        <v>39814</v>
      </c>
      <c r="B40" s="264">
        <f t="shared" si="0"/>
        <v>956</v>
      </c>
      <c r="C40" s="265">
        <f t="shared" si="1"/>
        <v>969</v>
      </c>
      <c r="D40" s="265">
        <f t="shared" si="2"/>
        <v>983</v>
      </c>
      <c r="E40" s="265">
        <f t="shared" si="3"/>
        <v>996</v>
      </c>
      <c r="F40" s="265">
        <f t="shared" si="4"/>
        <v>1010</v>
      </c>
      <c r="G40" s="265">
        <f t="shared" si="5"/>
        <v>1023</v>
      </c>
      <c r="H40" s="265">
        <f t="shared" si="6"/>
        <v>1037</v>
      </c>
      <c r="I40" s="265">
        <f t="shared" si="7"/>
        <v>1051</v>
      </c>
      <c r="J40" s="265">
        <f t="shared" si="8"/>
        <v>1065</v>
      </c>
      <c r="K40" s="265">
        <f t="shared" si="9"/>
        <v>1078</v>
      </c>
      <c r="L40" s="265">
        <f t="shared" si="10"/>
        <v>1092</v>
      </c>
      <c r="M40" s="265">
        <f t="shared" si="11"/>
        <v>1107</v>
      </c>
      <c r="N40" s="265">
        <f t="shared" si="12"/>
        <v>1121</v>
      </c>
      <c r="O40" s="1"/>
    </row>
    <row r="41" spans="1:15" s="53" customFormat="1" ht="15.75" x14ac:dyDescent="0.25">
      <c r="A41" s="14">
        <v>40179</v>
      </c>
      <c r="B41" s="264">
        <f t="shared" si="0"/>
        <v>801</v>
      </c>
      <c r="C41" s="265">
        <f t="shared" si="1"/>
        <v>814</v>
      </c>
      <c r="D41" s="265">
        <f t="shared" si="2"/>
        <v>826</v>
      </c>
      <c r="E41" s="265">
        <f t="shared" si="3"/>
        <v>838</v>
      </c>
      <c r="F41" s="265">
        <f t="shared" si="4"/>
        <v>851</v>
      </c>
      <c r="G41" s="265">
        <f t="shared" si="5"/>
        <v>864</v>
      </c>
      <c r="H41" s="265">
        <f t="shared" si="6"/>
        <v>876</v>
      </c>
      <c r="I41" s="265">
        <f t="shared" si="7"/>
        <v>889</v>
      </c>
      <c r="J41" s="265">
        <f t="shared" si="8"/>
        <v>902</v>
      </c>
      <c r="K41" s="265">
        <f t="shared" si="9"/>
        <v>914</v>
      </c>
      <c r="L41" s="265">
        <f t="shared" si="10"/>
        <v>927</v>
      </c>
      <c r="M41" s="265">
        <f t="shared" si="11"/>
        <v>940</v>
      </c>
      <c r="N41" s="265">
        <f t="shared" si="12"/>
        <v>953</v>
      </c>
      <c r="O41" s="1"/>
    </row>
    <row r="42" spans="1:15" s="53" customFormat="1" ht="15.75" x14ac:dyDescent="0.25">
      <c r="A42" s="14">
        <v>40544</v>
      </c>
      <c r="B42" s="264">
        <f t="shared" si="0"/>
        <v>656</v>
      </c>
      <c r="C42" s="265">
        <f t="shared" si="1"/>
        <v>668</v>
      </c>
      <c r="D42" s="265">
        <f t="shared" si="2"/>
        <v>679</v>
      </c>
      <c r="E42" s="265">
        <f t="shared" si="3"/>
        <v>691</v>
      </c>
      <c r="F42" s="265">
        <f t="shared" si="4"/>
        <v>702</v>
      </c>
      <c r="G42" s="265">
        <f t="shared" si="5"/>
        <v>714</v>
      </c>
      <c r="H42" s="265">
        <f t="shared" si="6"/>
        <v>725</v>
      </c>
      <c r="I42" s="265">
        <f t="shared" si="7"/>
        <v>737</v>
      </c>
      <c r="J42" s="265">
        <f t="shared" si="8"/>
        <v>749</v>
      </c>
      <c r="K42" s="265">
        <f t="shared" si="9"/>
        <v>761</v>
      </c>
      <c r="L42" s="265">
        <f t="shared" si="10"/>
        <v>773</v>
      </c>
      <c r="M42" s="265">
        <f t="shared" si="11"/>
        <v>785</v>
      </c>
      <c r="N42" s="265">
        <f t="shared" si="12"/>
        <v>797</v>
      </c>
      <c r="O42" s="1"/>
    </row>
    <row r="43" spans="1:15" s="53" customFormat="1" ht="15.75" x14ac:dyDescent="0.25">
      <c r="A43" s="14">
        <v>40909</v>
      </c>
      <c r="B43" s="264">
        <f t="shared" si="0"/>
        <v>522</v>
      </c>
      <c r="C43" s="265">
        <f t="shared" si="1"/>
        <v>533</v>
      </c>
      <c r="D43" s="265">
        <f t="shared" si="2"/>
        <v>543</v>
      </c>
      <c r="E43" s="265">
        <f t="shared" si="3"/>
        <v>554</v>
      </c>
      <c r="F43" s="265">
        <f t="shared" si="4"/>
        <v>565</v>
      </c>
      <c r="G43" s="265">
        <f t="shared" si="5"/>
        <v>575</v>
      </c>
      <c r="H43" s="265">
        <f t="shared" si="6"/>
        <v>586</v>
      </c>
      <c r="I43" s="265">
        <f t="shared" si="7"/>
        <v>597</v>
      </c>
      <c r="J43" s="265">
        <f t="shared" si="8"/>
        <v>608</v>
      </c>
      <c r="K43" s="265">
        <f t="shared" si="9"/>
        <v>618</v>
      </c>
      <c r="L43" s="265">
        <f t="shared" si="10"/>
        <v>630</v>
      </c>
      <c r="M43" s="265">
        <f t="shared" si="11"/>
        <v>641</v>
      </c>
      <c r="N43" s="265">
        <f t="shared" si="12"/>
        <v>652</v>
      </c>
      <c r="O43" s="1"/>
    </row>
    <row r="44" spans="1:15" s="53" customFormat="1" ht="15.75" x14ac:dyDescent="0.25">
      <c r="A44" s="14">
        <v>41275</v>
      </c>
      <c r="B44" s="264">
        <f t="shared" si="0"/>
        <v>399</v>
      </c>
      <c r="C44" s="265">
        <f t="shared" si="1"/>
        <v>409</v>
      </c>
      <c r="D44" s="265">
        <f t="shared" si="2"/>
        <v>418</v>
      </c>
      <c r="E44" s="265">
        <f t="shared" si="3"/>
        <v>428</v>
      </c>
      <c r="F44" s="265">
        <f t="shared" si="4"/>
        <v>438</v>
      </c>
      <c r="G44" s="265">
        <f t="shared" si="5"/>
        <v>448</v>
      </c>
      <c r="H44" s="265">
        <f t="shared" si="6"/>
        <v>458</v>
      </c>
      <c r="I44" s="265">
        <f t="shared" si="7"/>
        <v>468</v>
      </c>
      <c r="J44" s="265">
        <f t="shared" si="8"/>
        <v>478</v>
      </c>
      <c r="K44" s="265">
        <f t="shared" si="9"/>
        <v>488</v>
      </c>
      <c r="L44" s="265">
        <f t="shared" si="10"/>
        <v>498</v>
      </c>
      <c r="M44" s="265">
        <f t="shared" si="11"/>
        <v>508</v>
      </c>
      <c r="N44" s="265">
        <f t="shared" si="12"/>
        <v>519</v>
      </c>
      <c r="O44" s="1"/>
    </row>
    <row r="45" spans="1:15" s="53" customFormat="1" ht="15.75" x14ac:dyDescent="0.25">
      <c r="A45" s="14">
        <v>41640</v>
      </c>
      <c r="B45" s="264">
        <f t="shared" si="0"/>
        <v>286</v>
      </c>
      <c r="C45" s="265">
        <f t="shared" si="1"/>
        <v>295</v>
      </c>
      <c r="D45" s="265">
        <f t="shared" si="2"/>
        <v>304</v>
      </c>
      <c r="E45" s="265">
        <f t="shared" si="3"/>
        <v>313</v>
      </c>
      <c r="F45" s="265">
        <f t="shared" si="4"/>
        <v>322</v>
      </c>
      <c r="G45" s="265">
        <f t="shared" si="5"/>
        <v>331</v>
      </c>
      <c r="H45" s="265">
        <f t="shared" si="6"/>
        <v>340</v>
      </c>
      <c r="I45" s="265">
        <f t="shared" si="7"/>
        <v>349</v>
      </c>
      <c r="J45" s="265">
        <f t="shared" si="8"/>
        <v>358</v>
      </c>
      <c r="K45" s="265">
        <f t="shared" si="9"/>
        <v>368</v>
      </c>
      <c r="L45" s="265">
        <f t="shared" si="10"/>
        <v>377</v>
      </c>
      <c r="M45" s="265">
        <f t="shared" si="11"/>
        <v>387</v>
      </c>
      <c r="N45" s="265">
        <f t="shared" si="12"/>
        <v>396</v>
      </c>
      <c r="O45" s="1"/>
    </row>
    <row r="46" spans="1:15" s="53" customFormat="1" ht="15.75" x14ac:dyDescent="0.25">
      <c r="A46" s="14">
        <v>42005</v>
      </c>
      <c r="B46" s="264">
        <f t="shared" si="0"/>
        <v>182</v>
      </c>
      <c r="C46" s="265">
        <f t="shared" si="1"/>
        <v>190</v>
      </c>
      <c r="D46" s="265">
        <f t="shared" si="2"/>
        <v>199</v>
      </c>
      <c r="E46" s="265">
        <f t="shared" si="3"/>
        <v>207</v>
      </c>
      <c r="F46" s="265">
        <f t="shared" si="4"/>
        <v>215</v>
      </c>
      <c r="G46" s="265">
        <f t="shared" si="5"/>
        <v>224</v>
      </c>
      <c r="H46" s="265">
        <f t="shared" si="6"/>
        <v>232</v>
      </c>
      <c r="I46" s="265">
        <f t="shared" si="7"/>
        <v>241</v>
      </c>
      <c r="J46" s="265">
        <f t="shared" si="8"/>
        <v>249</v>
      </c>
      <c r="K46" s="265">
        <f t="shared" si="9"/>
        <v>258</v>
      </c>
      <c r="L46" s="265">
        <f t="shared" si="10"/>
        <v>267</v>
      </c>
      <c r="M46" s="265">
        <f t="shared" si="11"/>
        <v>275</v>
      </c>
      <c r="N46" s="265">
        <f t="shared" si="12"/>
        <v>284</v>
      </c>
      <c r="O46" s="1"/>
    </row>
    <row r="47" spans="1:15" s="53" customFormat="1" ht="15.75" x14ac:dyDescent="0.25">
      <c r="A47" s="14">
        <v>42370</v>
      </c>
      <c r="B47" s="264">
        <f t="shared" si="0"/>
        <v>87</v>
      </c>
      <c r="C47" s="265">
        <f t="shared" si="1"/>
        <v>95</v>
      </c>
      <c r="D47" s="265">
        <f t="shared" si="2"/>
        <v>103</v>
      </c>
      <c r="E47" s="265">
        <f t="shared" si="3"/>
        <v>110</v>
      </c>
      <c r="F47" s="265">
        <f t="shared" si="4"/>
        <v>118</v>
      </c>
      <c r="G47" s="265">
        <f t="shared" si="5"/>
        <v>126</v>
      </c>
      <c r="H47" s="265">
        <f t="shared" si="6"/>
        <v>134</v>
      </c>
      <c r="I47" s="265">
        <f t="shared" si="7"/>
        <v>141</v>
      </c>
      <c r="J47" s="265">
        <f t="shared" si="8"/>
        <v>149</v>
      </c>
      <c r="K47" s="265">
        <f t="shared" si="9"/>
        <v>157</v>
      </c>
      <c r="L47" s="265">
        <f t="shared" si="10"/>
        <v>165</v>
      </c>
      <c r="M47" s="265">
        <f t="shared" si="11"/>
        <v>173</v>
      </c>
      <c r="N47" s="265">
        <f t="shared" si="12"/>
        <v>182</v>
      </c>
      <c r="O47" s="1"/>
    </row>
    <row r="48" spans="1:15" s="53" customFormat="1" ht="15.75" x14ac:dyDescent="0.25">
      <c r="A48" s="14">
        <v>42736</v>
      </c>
      <c r="B48" s="264">
        <f t="shared" si="0"/>
        <v>0</v>
      </c>
      <c r="C48" s="265">
        <f t="shared" si="1"/>
        <v>7</v>
      </c>
      <c r="D48" s="265">
        <f t="shared" si="2"/>
        <v>14</v>
      </c>
      <c r="E48" s="265">
        <f t="shared" si="3"/>
        <v>21</v>
      </c>
      <c r="F48" s="265">
        <f t="shared" si="4"/>
        <v>28</v>
      </c>
      <c r="G48" s="265">
        <f t="shared" si="5"/>
        <v>35</v>
      </c>
      <c r="H48" s="265">
        <f t="shared" si="6"/>
        <v>43</v>
      </c>
      <c r="I48" s="265">
        <f t="shared" si="7"/>
        <v>50</v>
      </c>
      <c r="J48" s="265">
        <f t="shared" si="8"/>
        <v>57</v>
      </c>
      <c r="K48" s="265">
        <f t="shared" si="9"/>
        <v>65</v>
      </c>
      <c r="L48" s="265">
        <f t="shared" si="10"/>
        <v>72</v>
      </c>
      <c r="M48" s="265">
        <f t="shared" si="11"/>
        <v>80</v>
      </c>
      <c r="N48" s="265">
        <f t="shared" si="12"/>
        <v>87</v>
      </c>
      <c r="O48" s="1"/>
    </row>
    <row r="49" spans="1:15" s="97" customFormat="1" ht="15.75" hidden="1" x14ac:dyDescent="0.25">
      <c r="A49" s="94"/>
      <c r="B49" s="95"/>
      <c r="C49" s="103"/>
      <c r="D49" s="103"/>
      <c r="E49" s="103"/>
      <c r="F49" s="103"/>
      <c r="G49" s="103"/>
      <c r="H49" s="103"/>
      <c r="I49" s="103"/>
      <c r="J49" s="103"/>
      <c r="K49" s="103"/>
      <c r="L49" s="103"/>
      <c r="M49" s="103"/>
      <c r="N49" s="103"/>
      <c r="O49" s="96"/>
    </row>
    <row r="50" spans="1:15" s="35" customFormat="1" ht="15.75" hidden="1" x14ac:dyDescent="0.25">
      <c r="A50" s="50"/>
      <c r="B50" s="51"/>
      <c r="C50" s="52"/>
      <c r="D50" s="52"/>
      <c r="E50" s="52"/>
      <c r="F50" s="52"/>
      <c r="G50" s="52"/>
      <c r="H50" s="52"/>
      <c r="I50" s="52"/>
      <c r="J50" s="52"/>
      <c r="K50" s="52"/>
      <c r="L50" s="52"/>
      <c r="M50" s="52"/>
      <c r="N50" s="52"/>
      <c r="O50" s="36"/>
    </row>
    <row r="51" spans="1:15" s="35" customFormat="1" ht="15.75" hidden="1" x14ac:dyDescent="0.25">
      <c r="A51" s="50"/>
      <c r="B51" s="51"/>
      <c r="C51" s="52"/>
      <c r="D51" s="52"/>
      <c r="E51" s="52"/>
      <c r="F51" s="52"/>
      <c r="G51" s="52"/>
      <c r="H51" s="52"/>
      <c r="I51" s="52"/>
      <c r="J51" s="52"/>
      <c r="K51" s="52"/>
      <c r="L51" s="52"/>
      <c r="M51" s="52"/>
      <c r="N51" s="52"/>
    </row>
    <row r="52" spans="1:15" s="35" customFormat="1" hidden="1" x14ac:dyDescent="0.2"/>
    <row r="53" spans="1:15" s="35" customFormat="1" hidden="1" x14ac:dyDescent="0.2"/>
    <row r="54" spans="1:15" s="35" customFormat="1" hidden="1" x14ac:dyDescent="0.2"/>
    <row r="55" spans="1:15" s="35" customFormat="1" hidden="1" x14ac:dyDescent="0.2"/>
    <row r="56" spans="1:15" s="35" customFormat="1" hidden="1" x14ac:dyDescent="0.2"/>
    <row r="57" spans="1:15" s="35" customFormat="1" hidden="1" x14ac:dyDescent="0.2"/>
    <row r="58" spans="1:15" s="35" customFormat="1" hidden="1" x14ac:dyDescent="0.2"/>
    <row r="59" spans="1:15" s="35" customFormat="1" hidden="1" x14ac:dyDescent="0.2"/>
    <row r="60" spans="1:15" s="35" customFormat="1" hidden="1" x14ac:dyDescent="0.2"/>
    <row r="61" spans="1:15" s="35" customFormat="1" hidden="1" x14ac:dyDescent="0.2"/>
    <row r="62" spans="1:15" s="35" customFormat="1" hidden="1" x14ac:dyDescent="0.2"/>
    <row r="63" spans="1:15" s="35" customFormat="1" hidden="1" x14ac:dyDescent="0.2"/>
    <row r="64" spans="1:15" s="35" customFormat="1" hidden="1" x14ac:dyDescent="0.2">
      <c r="A64" s="35">
        <f>IF(D5=B140,2,3)</f>
        <v>3</v>
      </c>
      <c r="B64" s="35">
        <v>201315</v>
      </c>
      <c r="C64" s="35">
        <v>201310</v>
      </c>
    </row>
    <row r="65" spans="1:18" s="35" customFormat="1" ht="15" hidden="1" x14ac:dyDescent="0.2">
      <c r="E65" s="45" t="s">
        <v>0</v>
      </c>
      <c r="F65" s="45" t="s">
        <v>1</v>
      </c>
      <c r="G65" s="45" t="s">
        <v>2</v>
      </c>
      <c r="H65" s="45" t="s">
        <v>3</v>
      </c>
      <c r="I65" s="45" t="s">
        <v>4</v>
      </c>
      <c r="J65" s="45" t="s">
        <v>5</v>
      </c>
      <c r="K65" s="45" t="s">
        <v>6</v>
      </c>
      <c r="L65" s="45" t="s">
        <v>7</v>
      </c>
      <c r="M65" s="45" t="s">
        <v>8</v>
      </c>
      <c r="N65" s="45" t="s">
        <v>9</v>
      </c>
      <c r="O65" s="45" t="s">
        <v>10</v>
      </c>
      <c r="P65" s="45" t="s">
        <v>11</v>
      </c>
      <c r="Q65" s="45" t="s">
        <v>12</v>
      </c>
      <c r="R65" s="45" t="s">
        <v>13</v>
      </c>
    </row>
    <row r="66" spans="1:18" s="35" customFormat="1" ht="15" hidden="1" x14ac:dyDescent="0.2">
      <c r="A66" s="34">
        <v>29992</v>
      </c>
      <c r="B66" s="35">
        <f>'2016'!R129</f>
        <v>28396.075195706915</v>
      </c>
      <c r="C66" s="35">
        <f>'2016'!R179</f>
        <v>23344.353708367573</v>
      </c>
      <c r="E66" s="46">
        <v>29992</v>
      </c>
      <c r="F66" s="41">
        <f t="shared" ref="F66:F101" si="13">VLOOKUP(E66,$A$66:$C$104,$A$64,0)</f>
        <v>23344.353708367573</v>
      </c>
      <c r="G66" s="101">
        <f t="shared" ref="G66:G101" si="14">$F66+$D$5*0.7*1+$F66*$M$3*1/1200</f>
        <v>23506.982733090023</v>
      </c>
      <c r="H66" s="101">
        <f t="shared" ref="H66:H101" si="15">$F66+$D$5*0.7*2+($F66)*$M$3*2/1200+$D$5*0.7*$M$3/1200</f>
        <v>23669.658424479137</v>
      </c>
      <c r="I66" s="101">
        <f t="shared" ref="I66:I101" si="16">$F66+$D$5*0.7*3+($F66)*$M$3*3/1200+$D$5*0.7*2*$M$3/1200+$D$5*0.7*1*$M$3/1200</f>
        <v>23832.380782534925</v>
      </c>
      <c r="J66" s="101">
        <f t="shared" ref="J66:J101" si="17">$I66+$D$5*0.7*1+$I66*$M$4*1/1200</f>
        <v>23996.277289353278</v>
      </c>
      <c r="K66" s="101">
        <f t="shared" ref="K66:K101" si="18">$I66+$D$5*0.7*2+($I66)*$M$4*2/1200+$D$5*0.7*$M$4/1200</f>
        <v>24160.21987950497</v>
      </c>
      <c r="L66" s="101">
        <f t="shared" ref="L66:L101" si="19">$I66+$D$5*0.7*3+($I66)*$M$4*3/1200+$D$5*0.7*2*$M$4/1200+$D$5*0.7*1*$M$4/1200</f>
        <v>24324.208552989989</v>
      </c>
      <c r="M66" s="101">
        <f t="shared" ref="M66:M101" si="20">$L66+$D$5*0.7*1+$L66*$M$5*1/1200</f>
        <v>24489.315908584424</v>
      </c>
      <c r="N66" s="101">
        <f t="shared" ref="N66:N101" si="21">$L66+$D$5*0.7*2+($L66)*$M$5*2/1200+$D$5*0.7*$M$5/1200</f>
        <v>24654.468764178859</v>
      </c>
      <c r="O66" s="101">
        <f t="shared" ref="O66:O101" si="22">$L66+$D$5*0.7*3+($L66)*$M$5*3/1200+$D$5*0.7*2*$M$5/1200+$D$5*0.7*1*$M$5/1200</f>
        <v>24819.667119773294</v>
      </c>
      <c r="P66" s="101">
        <f>$O66+$D$5*0.7*1+$O66*$M$6*1/1200</f>
        <v>24987.994956051822</v>
      </c>
      <c r="Q66" s="101">
        <f>$O66+$D$5*0.7*2+($O66)*$M$6*2/1200+$D$5*0.7*$M$6/1200</f>
        <v>25156.368292330346</v>
      </c>
      <c r="R66" s="101">
        <f>$O66+$D$5*0.7*3+($O66)*$M$6*3/1200+$D$5*0.7*2*$M$6/1200+$D$5*0.7*1*$M$6/1200</f>
        <v>25324.787128608874</v>
      </c>
    </row>
    <row r="67" spans="1:18" s="35" customFormat="1" ht="15" hidden="1" x14ac:dyDescent="0.2">
      <c r="A67" s="34">
        <v>30326</v>
      </c>
      <c r="B67" s="35">
        <f>'2016'!R130</f>
        <v>25908.787668513338</v>
      </c>
      <c r="C67" s="35">
        <f>'2016'!R180</f>
        <v>20846.349309390425</v>
      </c>
      <c r="E67" s="46">
        <v>30326</v>
      </c>
      <c r="F67" s="41">
        <f t="shared" si="13"/>
        <v>20846.349309390425</v>
      </c>
      <c r="G67" s="101">
        <f t="shared" si="14"/>
        <v>20992.324971453028</v>
      </c>
      <c r="H67" s="101">
        <f t="shared" si="15"/>
        <v>21138.347300182297</v>
      </c>
      <c r="I67" s="101">
        <f t="shared" si="16"/>
        <v>21284.416295578234</v>
      </c>
      <c r="J67" s="101">
        <f t="shared" si="17"/>
        <v>21431.538702857459</v>
      </c>
      <c r="K67" s="101">
        <f t="shared" si="18"/>
        <v>21578.707193470014</v>
      </c>
      <c r="L67" s="101">
        <f t="shared" si="19"/>
        <v>21725.921767415904</v>
      </c>
      <c r="M67" s="101">
        <f t="shared" si="20"/>
        <v>21874.140258904106</v>
      </c>
      <c r="N67" s="101">
        <f t="shared" si="21"/>
        <v>22022.404250392312</v>
      </c>
      <c r="O67" s="101">
        <f t="shared" si="22"/>
        <v>22170.713741880514</v>
      </c>
      <c r="P67" s="101">
        <f t="shared" ref="P67:P101" si="23">$O67+$D$5*0.7*1+$O67*$M$6*1/1200</f>
        <v>22321.823381202739</v>
      </c>
      <c r="Q67" s="101">
        <f t="shared" ref="Q67:Q101" si="24">$O67+$D$5*0.7*2+($O67)*$M$6*2/1200+$D$5*0.7*$M$6/1200</f>
        <v>22472.978520524961</v>
      </c>
      <c r="R67" s="101">
        <f t="shared" ref="R67:R101" si="25">$O67+$D$5*0.7*3+($O67)*$M$6*3/1200+$D$5*0.7*2*$M$6/1200+$D$5*0.7*1*$M$6/1200</f>
        <v>22624.179159847186</v>
      </c>
    </row>
    <row r="68" spans="1:18" s="35" customFormat="1" ht="15" hidden="1" x14ac:dyDescent="0.2">
      <c r="A68" s="34">
        <v>30691</v>
      </c>
      <c r="B68" s="35">
        <f>'2016'!R131</f>
        <v>23677.983132968031</v>
      </c>
      <c r="C68" s="35">
        <f>'2016'!R181</f>
        <v>18618.635089709242</v>
      </c>
      <c r="E68" s="46">
        <v>30691</v>
      </c>
      <c r="F68" s="41">
        <f t="shared" si="13"/>
        <v>18618.635089709242</v>
      </c>
      <c r="G68" s="101">
        <f t="shared" si="14"/>
        <v>18749.759323640636</v>
      </c>
      <c r="H68" s="101">
        <f t="shared" si="15"/>
        <v>18880.930224238698</v>
      </c>
      <c r="I68" s="101">
        <f t="shared" si="16"/>
        <v>19012.147791503427</v>
      </c>
      <c r="J68" s="101">
        <f t="shared" si="17"/>
        <v>19144.31109779749</v>
      </c>
      <c r="K68" s="101">
        <f t="shared" si="18"/>
        <v>19276.520487424888</v>
      </c>
      <c r="L68" s="101">
        <f t="shared" si="19"/>
        <v>19408.775960385618</v>
      </c>
      <c r="M68" s="101">
        <f t="shared" si="20"/>
        <v>19541.933004128125</v>
      </c>
      <c r="N68" s="101">
        <f t="shared" si="21"/>
        <v>19675.135547870632</v>
      </c>
      <c r="O68" s="101">
        <f t="shared" si="22"/>
        <v>19808.383591613139</v>
      </c>
      <c r="P68" s="101">
        <f t="shared" si="23"/>
        <v>19944.138084958624</v>
      </c>
      <c r="Q68" s="101">
        <f t="shared" si="24"/>
        <v>20079.938078304109</v>
      </c>
      <c r="R68" s="101">
        <f t="shared" si="25"/>
        <v>20215.783571649597</v>
      </c>
    </row>
    <row r="69" spans="1:18" s="35" customFormat="1" ht="15" hidden="1" x14ac:dyDescent="0.2">
      <c r="A69" s="34">
        <v>31057</v>
      </c>
      <c r="B69" s="35">
        <f>'2016'!R132</f>
        <v>21669.349276449528</v>
      </c>
      <c r="C69" s="35">
        <f>'2016'!R182</f>
        <v>16599.087903276159</v>
      </c>
      <c r="E69" s="46">
        <v>31057</v>
      </c>
      <c r="F69" s="41">
        <f t="shared" si="13"/>
        <v>16599.087903276159</v>
      </c>
      <c r="G69" s="101">
        <f t="shared" si="14"/>
        <v>16716.748489297999</v>
      </c>
      <c r="H69" s="101">
        <f t="shared" si="15"/>
        <v>16834.455741986505</v>
      </c>
      <c r="I69" s="101">
        <f t="shared" si="16"/>
        <v>16952.20966134168</v>
      </c>
      <c r="J69" s="101">
        <f t="shared" si="17"/>
        <v>17070.811708278845</v>
      </c>
      <c r="K69" s="101">
        <f t="shared" si="18"/>
        <v>17189.459838549348</v>
      </c>
      <c r="L69" s="101">
        <f t="shared" si="19"/>
        <v>17308.154052153179</v>
      </c>
      <c r="M69" s="101">
        <f t="shared" si="20"/>
        <v>17427.657053492174</v>
      </c>
      <c r="N69" s="101">
        <f t="shared" si="21"/>
        <v>17547.205554831169</v>
      </c>
      <c r="O69" s="101">
        <f t="shared" si="22"/>
        <v>17666.799556170165</v>
      </c>
      <c r="P69" s="101">
        <f t="shared" si="23"/>
        <v>17788.63375328527</v>
      </c>
      <c r="Q69" s="101">
        <f t="shared" si="24"/>
        <v>17910.513450400376</v>
      </c>
      <c r="R69" s="101">
        <f t="shared" si="25"/>
        <v>18032.438647515482</v>
      </c>
    </row>
    <row r="70" spans="1:18" s="35" customFormat="1" ht="15" hidden="1" x14ac:dyDescent="0.2">
      <c r="A70" s="34">
        <v>31422</v>
      </c>
      <c r="B70" s="35">
        <f>'2016'!R133</f>
        <v>19847.468320274718</v>
      </c>
      <c r="C70" s="35">
        <f>'2016'!R183</f>
        <v>14795.336908377743</v>
      </c>
      <c r="E70" s="46">
        <v>31422</v>
      </c>
      <c r="F70" s="41">
        <f t="shared" si="13"/>
        <v>14795.336908377743</v>
      </c>
      <c r="G70" s="101">
        <f t="shared" si="14"/>
        <v>14900.972487766929</v>
      </c>
      <c r="H70" s="101">
        <f t="shared" si="15"/>
        <v>15006.654733822781</v>
      </c>
      <c r="I70" s="101">
        <f t="shared" si="16"/>
        <v>15112.383646545299</v>
      </c>
      <c r="J70" s="101">
        <f t="shared" si="17"/>
        <v>15218.873505551723</v>
      </c>
      <c r="K70" s="101">
        <f t="shared" si="18"/>
        <v>15325.409447891478</v>
      </c>
      <c r="L70" s="101">
        <f t="shared" si="19"/>
        <v>15431.991473564569</v>
      </c>
      <c r="M70" s="101">
        <f t="shared" si="20"/>
        <v>15539.299418142738</v>
      </c>
      <c r="N70" s="101">
        <f t="shared" si="21"/>
        <v>15646.652862720908</v>
      </c>
      <c r="O70" s="101">
        <f t="shared" si="22"/>
        <v>15754.051807299078</v>
      </c>
      <c r="P70" s="101">
        <f t="shared" si="23"/>
        <v>15863.453144046522</v>
      </c>
      <c r="Q70" s="101">
        <f t="shared" si="24"/>
        <v>15972.899980793965</v>
      </c>
      <c r="R70" s="101">
        <f t="shared" si="25"/>
        <v>16082.392317541411</v>
      </c>
    </row>
    <row r="71" spans="1:18" s="35" customFormat="1" ht="15" hidden="1" x14ac:dyDescent="0.2">
      <c r="A71" s="34">
        <v>31787</v>
      </c>
      <c r="B71" s="35">
        <f>'2016'!R134</f>
        <v>18262.877358667702</v>
      </c>
      <c r="C71" s="35">
        <f>'2016'!R184</f>
        <v>13176.865471867684</v>
      </c>
      <c r="E71" s="46">
        <v>31787</v>
      </c>
      <c r="F71" s="41">
        <f t="shared" si="13"/>
        <v>13176.865471867684</v>
      </c>
      <c r="G71" s="101">
        <f t="shared" si="14"/>
        <v>13271.711241680136</v>
      </c>
      <c r="H71" s="101">
        <f t="shared" si="15"/>
        <v>13366.603678159254</v>
      </c>
      <c r="I71" s="101">
        <f t="shared" si="16"/>
        <v>13461.542781305039</v>
      </c>
      <c r="J71" s="101">
        <f t="shared" si="17"/>
        <v>13557.164604615298</v>
      </c>
      <c r="K71" s="101">
        <f t="shared" si="18"/>
        <v>13652.832511258888</v>
      </c>
      <c r="L71" s="101">
        <f t="shared" si="19"/>
        <v>13748.546501235815</v>
      </c>
      <c r="M71" s="101">
        <f t="shared" si="20"/>
        <v>13844.912053493847</v>
      </c>
      <c r="N71" s="101">
        <f t="shared" si="21"/>
        <v>13941.323105751881</v>
      </c>
      <c r="O71" s="101">
        <f t="shared" si="22"/>
        <v>14037.779658009913</v>
      </c>
      <c r="P71" s="101">
        <f t="shared" si="23"/>
        <v>14136.025225786978</v>
      </c>
      <c r="Q71" s="101">
        <f t="shared" si="24"/>
        <v>14234.316293564041</v>
      </c>
      <c r="R71" s="101">
        <f t="shared" si="25"/>
        <v>14332.652861341106</v>
      </c>
    </row>
    <row r="72" spans="1:18" s="35" customFormat="1" ht="15" hidden="1" x14ac:dyDescent="0.2">
      <c r="A72" s="34">
        <v>32152</v>
      </c>
      <c r="B72" s="35">
        <f>'2016'!R135</f>
        <v>16815.514045696586</v>
      </c>
      <c r="C72" s="35">
        <f>'2016'!R185</f>
        <v>11743.67359374598</v>
      </c>
      <c r="E72" s="46">
        <v>32152</v>
      </c>
      <c r="F72" s="41">
        <f t="shared" si="13"/>
        <v>11743.67359374598</v>
      </c>
      <c r="G72" s="101">
        <f t="shared" si="14"/>
        <v>11828.96475103762</v>
      </c>
      <c r="H72" s="101">
        <f t="shared" si="15"/>
        <v>11914.302574995927</v>
      </c>
      <c r="I72" s="101">
        <f t="shared" si="16"/>
        <v>11999.687065620901</v>
      </c>
      <c r="J72" s="101">
        <f t="shared" si="17"/>
        <v>12085.685005469571</v>
      </c>
      <c r="K72" s="101">
        <f t="shared" si="18"/>
        <v>12171.729028651576</v>
      </c>
      <c r="L72" s="101">
        <f t="shared" si="19"/>
        <v>12257.819135166914</v>
      </c>
      <c r="M72" s="101">
        <f t="shared" si="20"/>
        <v>12344.494959545498</v>
      </c>
      <c r="N72" s="101">
        <f t="shared" si="21"/>
        <v>12431.216283924085</v>
      </c>
      <c r="O72" s="101">
        <f t="shared" si="22"/>
        <v>12517.983108302669</v>
      </c>
      <c r="P72" s="101">
        <f t="shared" si="23"/>
        <v>12606.349998506637</v>
      </c>
      <c r="Q72" s="101">
        <f t="shared" si="24"/>
        <v>12694.762388710604</v>
      </c>
      <c r="R72" s="101">
        <f t="shared" si="25"/>
        <v>12783.220278914572</v>
      </c>
    </row>
    <row r="73" spans="1:18" s="35" customFormat="1" ht="15" hidden="1" x14ac:dyDescent="0.2">
      <c r="A73" s="34">
        <v>32518</v>
      </c>
      <c r="B73" s="35">
        <f>'2016'!R136</f>
        <v>15514.440584573176</v>
      </c>
      <c r="C73" s="35">
        <f>'2016'!R186</f>
        <v>10436.907767230452</v>
      </c>
      <c r="E73" s="46">
        <v>32518</v>
      </c>
      <c r="F73" s="41">
        <f t="shared" si="13"/>
        <v>10436.907767230452</v>
      </c>
      <c r="G73" s="101">
        <f t="shared" si="14"/>
        <v>10513.487152345322</v>
      </c>
      <c r="H73" s="101">
        <f t="shared" si="15"/>
        <v>10590.113204126859</v>
      </c>
      <c r="I73" s="101">
        <f t="shared" si="16"/>
        <v>10666.785922575062</v>
      </c>
      <c r="J73" s="101">
        <f t="shared" si="17"/>
        <v>10744.00892989868</v>
      </c>
      <c r="K73" s="101">
        <f t="shared" si="18"/>
        <v>10821.278020555632</v>
      </c>
      <c r="L73" s="101">
        <f t="shared" si="19"/>
        <v>10898.59319454592</v>
      </c>
      <c r="M73" s="101">
        <f t="shared" si="20"/>
        <v>10976.434050310469</v>
      </c>
      <c r="N73" s="101">
        <f t="shared" si="21"/>
        <v>11054.320406075018</v>
      </c>
      <c r="O73" s="101">
        <f t="shared" si="22"/>
        <v>11132.252261839565</v>
      </c>
      <c r="P73" s="101">
        <f t="shared" si="23"/>
        <v>11211.611901541522</v>
      </c>
      <c r="Q73" s="101">
        <f t="shared" si="24"/>
        <v>11291.01704124348</v>
      </c>
      <c r="R73" s="101">
        <f t="shared" si="25"/>
        <v>11370.467680945438</v>
      </c>
    </row>
    <row r="74" spans="1:18" s="35" customFormat="1" ht="15" hidden="1" x14ac:dyDescent="0.2">
      <c r="A74" s="34">
        <v>32874</v>
      </c>
      <c r="B74" s="35">
        <f>'2016'!R137</f>
        <v>15216.682479042442</v>
      </c>
      <c r="C74" s="35">
        <f>'2016'!R187</f>
        <v>10130.651556012052</v>
      </c>
      <c r="E74" s="46">
        <v>32874</v>
      </c>
      <c r="F74" s="41">
        <f t="shared" si="13"/>
        <v>10130.651556012052</v>
      </c>
      <c r="G74" s="101">
        <f t="shared" si="14"/>
        <v>10205.189233052131</v>
      </c>
      <c r="H74" s="101">
        <f t="shared" si="15"/>
        <v>10279.77357675888</v>
      </c>
      <c r="I74" s="101">
        <f t="shared" si="16"/>
        <v>10354.404587132294</v>
      </c>
      <c r="J74" s="101">
        <f t="shared" si="17"/>
        <v>10429.571083997582</v>
      </c>
      <c r="K74" s="101">
        <f t="shared" si="18"/>
        <v>10504.783664196202</v>
      </c>
      <c r="L74" s="101">
        <f t="shared" si="19"/>
        <v>10580.042327728157</v>
      </c>
      <c r="M74" s="101">
        <f t="shared" si="20"/>
        <v>10655.81260285839</v>
      </c>
      <c r="N74" s="101">
        <f t="shared" si="21"/>
        <v>10731.628377988623</v>
      </c>
      <c r="O74" s="101">
        <f t="shared" si="22"/>
        <v>10807.489653118857</v>
      </c>
      <c r="P74" s="101">
        <f t="shared" si="23"/>
        <v>10884.738335864129</v>
      </c>
      <c r="Q74" s="101">
        <f t="shared" si="24"/>
        <v>10962.032518609401</v>
      </c>
      <c r="R74" s="101">
        <f t="shared" si="25"/>
        <v>11039.372201354676</v>
      </c>
    </row>
    <row r="75" spans="1:18" s="35" customFormat="1" ht="15" hidden="1" x14ac:dyDescent="0.2">
      <c r="A75" s="34">
        <v>33239</v>
      </c>
      <c r="B75" s="35">
        <f>'2016'!R138</f>
        <v>13532.407282105567</v>
      </c>
      <c r="C75" s="35">
        <f>'2016'!R188</f>
        <v>9009.1652878848799</v>
      </c>
      <c r="E75" s="46">
        <v>33239</v>
      </c>
      <c r="F75" s="41">
        <f t="shared" si="13"/>
        <v>9009.1652878848799</v>
      </c>
      <c r="G75" s="101">
        <f t="shared" si="14"/>
        <v>9076.2263898041128</v>
      </c>
      <c r="H75" s="101">
        <f t="shared" si="15"/>
        <v>9143.3341583900128</v>
      </c>
      <c r="I75" s="101">
        <f t="shared" si="16"/>
        <v>9210.4885936425781</v>
      </c>
      <c r="J75" s="101">
        <f t="shared" si="17"/>
        <v>9278.1243102173921</v>
      </c>
      <c r="K75" s="101">
        <f t="shared" si="18"/>
        <v>9345.8061101255389</v>
      </c>
      <c r="L75" s="101">
        <f t="shared" si="19"/>
        <v>9413.5339933670184</v>
      </c>
      <c r="M75" s="101">
        <f t="shared" si="20"/>
        <v>9481.7219643239041</v>
      </c>
      <c r="N75" s="101">
        <f t="shared" si="21"/>
        <v>9549.95543528079</v>
      </c>
      <c r="O75" s="101">
        <f t="shared" si="22"/>
        <v>9618.234406237676</v>
      </c>
      <c r="P75" s="101">
        <f t="shared" si="23"/>
        <v>9687.752929878221</v>
      </c>
      <c r="Q75" s="101">
        <f t="shared" si="24"/>
        <v>9757.3169535187662</v>
      </c>
      <c r="R75" s="101">
        <f t="shared" si="25"/>
        <v>9826.9264771593116</v>
      </c>
    </row>
    <row r="76" spans="1:18" s="35" customFormat="1" ht="15" hidden="1" x14ac:dyDescent="0.2">
      <c r="A76" s="34">
        <v>33604</v>
      </c>
      <c r="B76" s="35">
        <f>'2016'!R139</f>
        <v>12035.849151698936</v>
      </c>
      <c r="C76" s="35">
        <f>'2016'!R189</f>
        <v>8006.4759130772954</v>
      </c>
      <c r="E76" s="46">
        <v>33604</v>
      </c>
      <c r="F76" s="41">
        <f t="shared" si="13"/>
        <v>8006.4759130772954</v>
      </c>
      <c r="G76" s="101">
        <f t="shared" si="14"/>
        <v>8066.8524191644774</v>
      </c>
      <c r="H76" s="101">
        <f t="shared" si="15"/>
        <v>8127.2755919183264</v>
      </c>
      <c r="I76" s="101">
        <f t="shared" si="16"/>
        <v>8187.7454313388416</v>
      </c>
      <c r="J76" s="101">
        <f t="shared" si="17"/>
        <v>8248.6480887618218</v>
      </c>
      <c r="K76" s="101">
        <f t="shared" si="18"/>
        <v>8309.5968295181356</v>
      </c>
      <c r="L76" s="101">
        <f t="shared" si="19"/>
        <v>8370.5916536077821</v>
      </c>
      <c r="M76" s="101">
        <f t="shared" si="20"/>
        <v>8432.0004993562325</v>
      </c>
      <c r="N76" s="101">
        <f t="shared" si="21"/>
        <v>8493.454845104683</v>
      </c>
      <c r="O76" s="101">
        <f t="shared" si="22"/>
        <v>8554.9546908531338</v>
      </c>
      <c r="P76" s="101">
        <f t="shared" si="23"/>
        <v>8617.5618963436791</v>
      </c>
      <c r="Q76" s="101">
        <f t="shared" si="24"/>
        <v>8680.2146018342246</v>
      </c>
      <c r="R76" s="101">
        <f t="shared" si="25"/>
        <v>8742.9128073247703</v>
      </c>
    </row>
    <row r="77" spans="1:18" s="35" customFormat="1" ht="15" hidden="1" x14ac:dyDescent="0.2">
      <c r="A77" s="34">
        <v>33970</v>
      </c>
      <c r="B77" s="35">
        <f>'2016'!R140</f>
        <v>10698.526877728309</v>
      </c>
      <c r="C77" s="35">
        <f>'2016'!R190</f>
        <v>7125.8530708549888</v>
      </c>
      <c r="E77" s="46">
        <v>33970</v>
      </c>
      <c r="F77" s="41">
        <f t="shared" si="13"/>
        <v>7125.8530708549888</v>
      </c>
      <c r="G77" s="101">
        <f t="shared" si="14"/>
        <v>7180.3587579940222</v>
      </c>
      <c r="H77" s="101">
        <f t="shared" si="15"/>
        <v>7234.9111117997227</v>
      </c>
      <c r="I77" s="101">
        <f t="shared" si="16"/>
        <v>7289.5101322720893</v>
      </c>
      <c r="J77" s="101">
        <f t="shared" si="17"/>
        <v>7344.4994073095477</v>
      </c>
      <c r="K77" s="101">
        <f t="shared" si="18"/>
        <v>7399.5347656803388</v>
      </c>
      <c r="L77" s="101">
        <f t="shared" si="19"/>
        <v>7454.6162073844635</v>
      </c>
      <c r="M77" s="101">
        <f t="shared" si="20"/>
        <v>7510.0712127324623</v>
      </c>
      <c r="N77" s="101">
        <f t="shared" si="21"/>
        <v>7565.5717180804613</v>
      </c>
      <c r="O77" s="101">
        <f t="shared" si="22"/>
        <v>7621.1177234284614</v>
      </c>
      <c r="P77" s="101">
        <f t="shared" si="23"/>
        <v>7677.6549886307466</v>
      </c>
      <c r="Q77" s="101">
        <f t="shared" si="24"/>
        <v>7734.237753833032</v>
      </c>
      <c r="R77" s="101">
        <f t="shared" si="25"/>
        <v>7790.8660190353166</v>
      </c>
    </row>
    <row r="78" spans="1:18" s="35" customFormat="1" ht="15" hidden="1" x14ac:dyDescent="0.2">
      <c r="A78" s="34">
        <v>34335</v>
      </c>
      <c r="B78" s="35">
        <f>'2016'!R141</f>
        <v>9512.6728574406934</v>
      </c>
      <c r="C78" s="35">
        <f>'2016'!R191</f>
        <v>6332.4206090507305</v>
      </c>
      <c r="E78" s="46">
        <v>34335</v>
      </c>
      <c r="F78" s="41">
        <f t="shared" si="13"/>
        <v>6332.4206090507305</v>
      </c>
      <c r="G78" s="101">
        <f t="shared" si="14"/>
        <v>6381.636746444402</v>
      </c>
      <c r="H78" s="101">
        <f t="shared" si="15"/>
        <v>6430.8995505047405</v>
      </c>
      <c r="I78" s="101">
        <f t="shared" si="16"/>
        <v>6480.2090212317453</v>
      </c>
      <c r="J78" s="101">
        <f t="shared" si="17"/>
        <v>6529.8703972881876</v>
      </c>
      <c r="K78" s="101">
        <f t="shared" si="18"/>
        <v>6579.5778566779636</v>
      </c>
      <c r="L78" s="101">
        <f t="shared" si="19"/>
        <v>6629.3313994010723</v>
      </c>
      <c r="M78" s="101">
        <f t="shared" si="20"/>
        <v>6679.4220534971791</v>
      </c>
      <c r="N78" s="101">
        <f t="shared" si="21"/>
        <v>6729.5582075932862</v>
      </c>
      <c r="O78" s="101">
        <f t="shared" si="22"/>
        <v>6779.7398616893934</v>
      </c>
      <c r="P78" s="101">
        <f t="shared" si="23"/>
        <v>6830.8081707903748</v>
      </c>
      <c r="Q78" s="101">
        <f t="shared" si="24"/>
        <v>6881.9219798913555</v>
      </c>
      <c r="R78" s="101">
        <f t="shared" si="25"/>
        <v>6933.0812889923372</v>
      </c>
    </row>
    <row r="79" spans="1:18" s="35" customFormat="1" ht="15" hidden="1" x14ac:dyDescent="0.2">
      <c r="A79" s="34">
        <v>34700</v>
      </c>
      <c r="B79" s="35">
        <f>'2016'!R142</f>
        <v>8461.4572848713306</v>
      </c>
      <c r="C79" s="35">
        <f>'2016'!R192</f>
        <v>5637.0773252167792</v>
      </c>
      <c r="E79" s="46">
        <v>34700</v>
      </c>
      <c r="F79" s="41">
        <f t="shared" si="13"/>
        <v>5637.0773252167792</v>
      </c>
      <c r="G79" s="101">
        <f t="shared" si="14"/>
        <v>5681.6578407182242</v>
      </c>
      <c r="H79" s="101">
        <f t="shared" si="15"/>
        <v>5726.2850228863363</v>
      </c>
      <c r="I79" s="101">
        <f t="shared" si="16"/>
        <v>5770.9588717211154</v>
      </c>
      <c r="J79" s="101">
        <f t="shared" si="17"/>
        <v>5815.9510176266131</v>
      </c>
      <c r="K79" s="101">
        <f t="shared" si="18"/>
        <v>5860.9892468654434</v>
      </c>
      <c r="L79" s="101">
        <f t="shared" si="19"/>
        <v>5906.0735594376074</v>
      </c>
      <c r="M79" s="101">
        <f t="shared" si="20"/>
        <v>5951.4630375739516</v>
      </c>
      <c r="N79" s="101">
        <f t="shared" si="21"/>
        <v>5996.898015710296</v>
      </c>
      <c r="O79" s="101">
        <f t="shared" si="22"/>
        <v>6042.3784938466415</v>
      </c>
      <c r="P79" s="101">
        <f t="shared" si="23"/>
        <v>6088.6539540566446</v>
      </c>
      <c r="Q79" s="101">
        <f t="shared" si="24"/>
        <v>6134.9749142666478</v>
      </c>
      <c r="R79" s="101">
        <f t="shared" si="25"/>
        <v>6181.3413744766513</v>
      </c>
    </row>
    <row r="80" spans="1:18" s="35" customFormat="1" ht="15" hidden="1" x14ac:dyDescent="0.2">
      <c r="A80" s="34">
        <v>35065</v>
      </c>
      <c r="B80" s="35">
        <f>'2016'!R143</f>
        <v>7531.9341554319217</v>
      </c>
      <c r="C80" s="35">
        <f>'2016'!R193</f>
        <v>5015.8458647381703</v>
      </c>
      <c r="E80" s="46">
        <v>35065</v>
      </c>
      <c r="F80" s="41">
        <f t="shared" si="13"/>
        <v>5015.8458647381703</v>
      </c>
      <c r="G80" s="101">
        <f t="shared" si="14"/>
        <v>5056.2848371697582</v>
      </c>
      <c r="H80" s="101">
        <f t="shared" si="15"/>
        <v>5096.7704762680132</v>
      </c>
      <c r="I80" s="101">
        <f t="shared" si="16"/>
        <v>5137.3027820329344</v>
      </c>
      <c r="J80" s="101">
        <f t="shared" si="17"/>
        <v>5178.1233586813178</v>
      </c>
      <c r="K80" s="101">
        <f t="shared" si="18"/>
        <v>5218.9900186630348</v>
      </c>
      <c r="L80" s="101">
        <f t="shared" si="19"/>
        <v>5259.9027619780845</v>
      </c>
      <c r="M80" s="101">
        <f t="shared" si="20"/>
        <v>5301.0921299309421</v>
      </c>
      <c r="N80" s="101">
        <f t="shared" si="21"/>
        <v>5342.3269978837998</v>
      </c>
      <c r="O80" s="101">
        <f t="shared" si="22"/>
        <v>5383.6073658366577</v>
      </c>
      <c r="P80" s="101">
        <f t="shared" si="23"/>
        <v>5425.6008137145964</v>
      </c>
      <c r="Q80" s="101">
        <f t="shared" si="24"/>
        <v>5467.6397615925343</v>
      </c>
      <c r="R80" s="101">
        <f t="shared" si="25"/>
        <v>5509.7242094704734</v>
      </c>
    </row>
    <row r="81" spans="1:18" s="35" customFormat="1" ht="15" hidden="1" x14ac:dyDescent="0.2">
      <c r="A81" s="34">
        <v>35431</v>
      </c>
      <c r="B81" s="35">
        <f>'2016'!R144</f>
        <v>6693.0330581105554</v>
      </c>
      <c r="C81" s="35">
        <f>'2016'!R194</f>
        <v>4457.8274300626481</v>
      </c>
      <c r="E81" s="46">
        <v>35431</v>
      </c>
      <c r="F81" s="41">
        <f t="shared" si="13"/>
        <v>4457.8274300626481</v>
      </c>
      <c r="G81" s="101">
        <f t="shared" si="14"/>
        <v>4494.5462795963995</v>
      </c>
      <c r="H81" s="101">
        <f t="shared" si="15"/>
        <v>4531.311795796817</v>
      </c>
      <c r="I81" s="101">
        <f t="shared" si="16"/>
        <v>4568.1239786639017</v>
      </c>
      <c r="J81" s="101">
        <f t="shared" si="17"/>
        <v>4605.1974615234394</v>
      </c>
      <c r="K81" s="101">
        <f t="shared" si="18"/>
        <v>4642.3170277163099</v>
      </c>
      <c r="L81" s="101">
        <f t="shared" si="19"/>
        <v>4679.482677242514</v>
      </c>
      <c r="M81" s="101">
        <f t="shared" si="20"/>
        <v>4716.89931464459</v>
      </c>
      <c r="N81" s="101">
        <f t="shared" si="21"/>
        <v>4754.3614520466672</v>
      </c>
      <c r="O81" s="101">
        <f t="shared" si="22"/>
        <v>4791.8690894487436</v>
      </c>
      <c r="P81" s="101">
        <f t="shared" si="23"/>
        <v>4830.0162385301601</v>
      </c>
      <c r="Q81" s="101">
        <f t="shared" si="24"/>
        <v>4868.2088876115777</v>
      </c>
      <c r="R81" s="101">
        <f t="shared" si="25"/>
        <v>4906.4470366929945</v>
      </c>
    </row>
    <row r="82" spans="1:18" s="35" customFormat="1" ht="15" hidden="1" x14ac:dyDescent="0.2">
      <c r="A82" s="34">
        <v>35796</v>
      </c>
      <c r="B82" s="35">
        <f>'2016'!R145</f>
        <v>5955.1107965778729</v>
      </c>
      <c r="C82" s="35">
        <f>'2016'!R195</f>
        <v>3968.4714199663417</v>
      </c>
      <c r="E82" s="46">
        <v>35796</v>
      </c>
      <c r="F82" s="41">
        <f t="shared" si="13"/>
        <v>3968.4714199663417</v>
      </c>
      <c r="G82" s="101">
        <f t="shared" si="14"/>
        <v>4001.9278960994507</v>
      </c>
      <c r="H82" s="101">
        <f t="shared" si="15"/>
        <v>4035.4310388992262</v>
      </c>
      <c r="I82" s="101">
        <f t="shared" si="16"/>
        <v>4068.9808483656684</v>
      </c>
      <c r="J82" s="101">
        <f t="shared" si="17"/>
        <v>4102.7683056174092</v>
      </c>
      <c r="K82" s="101">
        <f t="shared" si="18"/>
        <v>4136.6018462024831</v>
      </c>
      <c r="L82" s="101">
        <f t="shared" si="19"/>
        <v>4170.4814701208907</v>
      </c>
      <c r="M82" s="101">
        <f t="shared" si="20"/>
        <v>4204.5895996766767</v>
      </c>
      <c r="N82" s="101">
        <f t="shared" si="21"/>
        <v>4238.743229232462</v>
      </c>
      <c r="O82" s="101">
        <f t="shared" si="22"/>
        <v>4272.9423587882484</v>
      </c>
      <c r="P82" s="101">
        <f t="shared" si="23"/>
        <v>4307.7164841203721</v>
      </c>
      <c r="Q82" s="101">
        <f t="shared" si="24"/>
        <v>4342.536109452496</v>
      </c>
      <c r="R82" s="101">
        <f t="shared" si="25"/>
        <v>4377.4012347846201</v>
      </c>
    </row>
    <row r="83" spans="1:18" s="35" customFormat="1" ht="15" hidden="1" x14ac:dyDescent="0.2">
      <c r="A83" s="34">
        <v>36161</v>
      </c>
      <c r="B83" s="35">
        <f>'2016'!R146</f>
        <v>5303.9267657867558</v>
      </c>
      <c r="C83" s="35">
        <f>'2016'!R196</f>
        <v>3530.3397583656388</v>
      </c>
      <c r="E83" s="46">
        <v>36161</v>
      </c>
      <c r="F83" s="41">
        <f t="shared" si="13"/>
        <v>3530.3397583656388</v>
      </c>
      <c r="G83" s="101">
        <f t="shared" si="14"/>
        <v>3560.8753567547428</v>
      </c>
      <c r="H83" s="101">
        <f t="shared" si="15"/>
        <v>3591.457621810514</v>
      </c>
      <c r="I83" s="101">
        <f t="shared" si="16"/>
        <v>3622.0865535329513</v>
      </c>
      <c r="J83" s="101">
        <f t="shared" si="17"/>
        <v>3652.9319566770432</v>
      </c>
      <c r="K83" s="101">
        <f t="shared" si="18"/>
        <v>3683.8234431544684</v>
      </c>
      <c r="L83" s="101">
        <f t="shared" si="19"/>
        <v>3714.7610129652271</v>
      </c>
      <c r="M83" s="101">
        <f t="shared" si="20"/>
        <v>3745.9069595495012</v>
      </c>
      <c r="N83" s="101">
        <f t="shared" si="21"/>
        <v>3777.0984061337754</v>
      </c>
      <c r="O83" s="101">
        <f t="shared" si="22"/>
        <v>3808.3353527180493</v>
      </c>
      <c r="P83" s="101">
        <f t="shared" si="23"/>
        <v>3840.0895325107167</v>
      </c>
      <c r="Q83" s="101">
        <f t="shared" si="24"/>
        <v>3871.8892123033843</v>
      </c>
      <c r="R83" s="101">
        <f t="shared" si="25"/>
        <v>3903.7343920960511</v>
      </c>
    </row>
    <row r="84" spans="1:18" s="35" customFormat="1" ht="15" hidden="1" x14ac:dyDescent="0.2">
      <c r="A84" s="34">
        <v>36526</v>
      </c>
      <c r="B84" s="35">
        <f>'2016'!R147</f>
        <v>4714.8835570194424</v>
      </c>
      <c r="C84" s="35">
        <f>'2016'!R197</f>
        <v>3148.8818440366686</v>
      </c>
      <c r="E84" s="46">
        <v>36526</v>
      </c>
      <c r="F84" s="41">
        <f t="shared" si="13"/>
        <v>3148.8818440366686</v>
      </c>
      <c r="G84" s="101">
        <f t="shared" si="14"/>
        <v>3176.8743896635797</v>
      </c>
      <c r="H84" s="101">
        <f t="shared" si="15"/>
        <v>3204.9136019571574</v>
      </c>
      <c r="I84" s="101">
        <f t="shared" si="16"/>
        <v>3232.9994809174018</v>
      </c>
      <c r="J84" s="101">
        <f t="shared" si="17"/>
        <v>3261.2833941667745</v>
      </c>
      <c r="K84" s="101">
        <f t="shared" si="18"/>
        <v>3289.6133907494809</v>
      </c>
      <c r="L84" s="101">
        <f t="shared" si="19"/>
        <v>3317.9894706655205</v>
      </c>
      <c r="M84" s="101">
        <f t="shared" si="20"/>
        <v>3346.5564022248464</v>
      </c>
      <c r="N84" s="101">
        <f t="shared" si="21"/>
        <v>3375.1688337841724</v>
      </c>
      <c r="O84" s="101">
        <f t="shared" si="22"/>
        <v>3403.8267653434982</v>
      </c>
      <c r="P84" s="101">
        <f t="shared" si="23"/>
        <v>3432.9516393182312</v>
      </c>
      <c r="Q84" s="101">
        <f t="shared" si="24"/>
        <v>3462.1220132929639</v>
      </c>
      <c r="R84" s="101">
        <f t="shared" si="25"/>
        <v>3491.3378872676967</v>
      </c>
    </row>
    <row r="85" spans="1:18" s="35" customFormat="1" ht="15" hidden="1" x14ac:dyDescent="0.2">
      <c r="A85" s="34">
        <v>36892</v>
      </c>
      <c r="B85" s="35">
        <f>'2016'!R148</f>
        <v>4200.9271748642259</v>
      </c>
      <c r="C85" s="35">
        <f>'2016'!R198</f>
        <v>2801.210202119692</v>
      </c>
      <c r="E85" s="46">
        <v>36892</v>
      </c>
      <c r="F85" s="41">
        <f t="shared" si="13"/>
        <v>2801.210202119692</v>
      </c>
      <c r="G85" s="101">
        <f t="shared" si="14"/>
        <v>2826.8849368004899</v>
      </c>
      <c r="H85" s="101">
        <f t="shared" si="15"/>
        <v>2852.6063381479544</v>
      </c>
      <c r="I85" s="101">
        <f t="shared" si="16"/>
        <v>2878.3744061620855</v>
      </c>
      <c r="J85" s="101">
        <f t="shared" si="17"/>
        <v>2904.3237043359859</v>
      </c>
      <c r="K85" s="101">
        <f t="shared" si="18"/>
        <v>2930.3190858432195</v>
      </c>
      <c r="L85" s="101">
        <f t="shared" si="19"/>
        <v>2956.3605506837866</v>
      </c>
      <c r="M85" s="101">
        <f t="shared" si="20"/>
        <v>2982.5768942632312</v>
      </c>
      <c r="N85" s="101">
        <f t="shared" si="21"/>
        <v>3008.838737842676</v>
      </c>
      <c r="O85" s="101">
        <f t="shared" si="22"/>
        <v>3035.1460814221205</v>
      </c>
      <c r="P85" s="101">
        <f t="shared" si="23"/>
        <v>3061.8745309513642</v>
      </c>
      <c r="Q85" s="101">
        <f t="shared" si="24"/>
        <v>3088.6484804806082</v>
      </c>
      <c r="R85" s="101">
        <f t="shared" si="25"/>
        <v>3115.4679300098519</v>
      </c>
    </row>
    <row r="86" spans="1:18" s="35" customFormat="1" ht="15" hidden="1" x14ac:dyDescent="0.2">
      <c r="A86" s="34">
        <v>37257</v>
      </c>
      <c r="B86" s="35">
        <f>'2016'!R149</f>
        <v>3742.6386124386663</v>
      </c>
      <c r="C86" s="35">
        <f>'2016'!R199</f>
        <v>2494.953990901291</v>
      </c>
      <c r="E86" s="46">
        <v>37257</v>
      </c>
      <c r="F86" s="41">
        <f t="shared" si="13"/>
        <v>2494.953990901291</v>
      </c>
      <c r="G86" s="101">
        <f t="shared" si="14"/>
        <v>2518.5870175072996</v>
      </c>
      <c r="H86" s="101">
        <f t="shared" si="15"/>
        <v>2542.2667107799748</v>
      </c>
      <c r="I86" s="101">
        <f t="shared" si="16"/>
        <v>2565.9930707193166</v>
      </c>
      <c r="J86" s="101">
        <f t="shared" si="17"/>
        <v>2589.8858584348854</v>
      </c>
      <c r="K86" s="101">
        <f t="shared" si="18"/>
        <v>2613.8247294837875</v>
      </c>
      <c r="L86" s="101">
        <f t="shared" si="19"/>
        <v>2637.8096838660231</v>
      </c>
      <c r="M86" s="101">
        <f t="shared" si="20"/>
        <v>2661.9554468111523</v>
      </c>
      <c r="N86" s="101">
        <f t="shared" si="21"/>
        <v>2686.1467097562818</v>
      </c>
      <c r="O86" s="101">
        <f t="shared" si="22"/>
        <v>2710.3834727014105</v>
      </c>
      <c r="P86" s="101">
        <f t="shared" si="23"/>
        <v>2735.0009652739695</v>
      </c>
      <c r="Q86" s="101">
        <f t="shared" si="24"/>
        <v>2759.6639578465288</v>
      </c>
      <c r="R86" s="101">
        <f t="shared" si="25"/>
        <v>2784.3724504190882</v>
      </c>
    </row>
    <row r="87" spans="1:18" s="35" customFormat="1" ht="15" hidden="1" x14ac:dyDescent="0.2">
      <c r="A87" s="34">
        <v>37622</v>
      </c>
      <c r="B87" s="35">
        <f>'2016'!R150</f>
        <v>3320.5988628603263</v>
      </c>
      <c r="C87" s="35">
        <f>'2016'!R200</f>
        <v>2214.8548938083045</v>
      </c>
      <c r="E87" s="46">
        <v>37622</v>
      </c>
      <c r="F87" s="41">
        <f t="shared" si="13"/>
        <v>2214.8548938083045</v>
      </c>
      <c r="G87" s="101">
        <f t="shared" si="14"/>
        <v>2236.6205931003597</v>
      </c>
      <c r="H87" s="101">
        <f t="shared" si="15"/>
        <v>2258.4329590590819</v>
      </c>
      <c r="I87" s="101">
        <f t="shared" si="16"/>
        <v>2280.2919916844703</v>
      </c>
      <c r="J87" s="101">
        <f t="shared" si="17"/>
        <v>2302.3039139630596</v>
      </c>
      <c r="K87" s="101">
        <f t="shared" si="18"/>
        <v>2324.3619195749825</v>
      </c>
      <c r="L87" s="101">
        <f t="shared" si="19"/>
        <v>2346.4660085202386</v>
      </c>
      <c r="M87" s="101">
        <f t="shared" si="20"/>
        <v>2368.7180375756202</v>
      </c>
      <c r="N87" s="101">
        <f t="shared" si="21"/>
        <v>2391.015566631002</v>
      </c>
      <c r="O87" s="101">
        <f t="shared" si="22"/>
        <v>2413.3585956863831</v>
      </c>
      <c r="P87" s="101">
        <f t="shared" si="23"/>
        <v>2436.0454265583444</v>
      </c>
      <c r="Q87" s="101">
        <f t="shared" si="24"/>
        <v>2458.7777574303063</v>
      </c>
      <c r="R87" s="101">
        <f t="shared" si="25"/>
        <v>2481.5555883022676</v>
      </c>
    </row>
    <row r="88" spans="1:18" s="35" customFormat="1" ht="15" hidden="1" x14ac:dyDescent="0.2">
      <c r="A88" s="34">
        <v>37987</v>
      </c>
      <c r="B88" s="35">
        <f>'2016'!R151</f>
        <v>2943.0850848386249</v>
      </c>
      <c r="C88" s="35">
        <f>'2016'!R201</f>
        <v>1960.9129108407328</v>
      </c>
      <c r="E88" s="46">
        <v>37987</v>
      </c>
      <c r="F88" s="41">
        <f t="shared" si="13"/>
        <v>1960.9129108407328</v>
      </c>
      <c r="G88" s="101">
        <f t="shared" si="14"/>
        <v>1980.9856635796709</v>
      </c>
      <c r="H88" s="101">
        <f t="shared" si="15"/>
        <v>2001.1050829852759</v>
      </c>
      <c r="I88" s="101">
        <f t="shared" si="16"/>
        <v>2021.2711690575475</v>
      </c>
      <c r="J88" s="101">
        <f t="shared" si="17"/>
        <v>2041.5778709205097</v>
      </c>
      <c r="K88" s="101">
        <f t="shared" si="18"/>
        <v>2061.930656116805</v>
      </c>
      <c r="L88" s="101">
        <f t="shared" si="19"/>
        <v>2082.329524646434</v>
      </c>
      <c r="M88" s="101">
        <f t="shared" si="20"/>
        <v>2102.8646665566357</v>
      </c>
      <c r="N88" s="101">
        <f t="shared" si="21"/>
        <v>2123.445308466838</v>
      </c>
      <c r="O88" s="101">
        <f t="shared" si="22"/>
        <v>2144.0714503770396</v>
      </c>
      <c r="P88" s="101">
        <f t="shared" si="23"/>
        <v>2165.0079148044902</v>
      </c>
      <c r="Q88" s="101">
        <f t="shared" si="24"/>
        <v>2185.9898792319414</v>
      </c>
      <c r="R88" s="101">
        <f t="shared" si="25"/>
        <v>2207.0173436593918</v>
      </c>
    </row>
    <row r="89" spans="1:18" s="35" customFormat="1" ht="15" hidden="1" x14ac:dyDescent="0.2">
      <c r="A89" s="34">
        <v>38353</v>
      </c>
      <c r="B89" s="35">
        <f>'2016'!R152</f>
        <v>2591.4850721068256</v>
      </c>
      <c r="C89" s="35">
        <f>'2016'!R202</f>
        <v>1726.5887634672224</v>
      </c>
      <c r="E89" s="46">
        <v>38353</v>
      </c>
      <c r="F89" s="41">
        <f t="shared" si="13"/>
        <v>1726.5887634672224</v>
      </c>
      <c r="G89" s="101">
        <f t="shared" si="14"/>
        <v>1745.0993552236705</v>
      </c>
      <c r="H89" s="101">
        <f t="shared" si="15"/>
        <v>1763.6566136467854</v>
      </c>
      <c r="I89" s="101">
        <f t="shared" si="16"/>
        <v>1782.2605387365668</v>
      </c>
      <c r="J89" s="101">
        <f t="shared" si="17"/>
        <v>1800.9937539499158</v>
      </c>
      <c r="K89" s="101">
        <f t="shared" si="18"/>
        <v>1819.7730524965982</v>
      </c>
      <c r="L89" s="101">
        <f t="shared" si="19"/>
        <v>1838.598434376614</v>
      </c>
      <c r="M89" s="101">
        <f t="shared" si="20"/>
        <v>1857.5493242000621</v>
      </c>
      <c r="N89" s="101">
        <f t="shared" si="21"/>
        <v>1876.5457140235098</v>
      </c>
      <c r="O89" s="101">
        <f t="shared" si="22"/>
        <v>1895.5876038469578</v>
      </c>
      <c r="P89" s="101">
        <f t="shared" si="23"/>
        <v>1914.908923271963</v>
      </c>
      <c r="Q89" s="101">
        <f t="shared" si="24"/>
        <v>1934.2757426969681</v>
      </c>
      <c r="R89" s="101">
        <f t="shared" si="25"/>
        <v>1953.6880621219732</v>
      </c>
    </row>
    <row r="90" spans="1:18" s="35" customFormat="1" ht="15" hidden="1" x14ac:dyDescent="0.2">
      <c r="A90" s="34">
        <v>38718</v>
      </c>
      <c r="B90" s="35">
        <f>'2016'!R153</f>
        <v>2268.0886898321305</v>
      </c>
      <c r="C90" s="35">
        <f>'2016'!R203</f>
        <v>1509.7026921773224</v>
      </c>
      <c r="E90" s="46">
        <v>38718</v>
      </c>
      <c r="F90" s="41">
        <f t="shared" si="13"/>
        <v>1509.7026921773224</v>
      </c>
      <c r="G90" s="101">
        <f t="shared" si="14"/>
        <v>1526.7673767918379</v>
      </c>
      <c r="H90" s="101">
        <f t="shared" si="15"/>
        <v>1543.8787280730201</v>
      </c>
      <c r="I90" s="101">
        <f t="shared" si="16"/>
        <v>1561.0367460208688</v>
      </c>
      <c r="J90" s="101">
        <f t="shared" si="17"/>
        <v>1578.3135712655062</v>
      </c>
      <c r="K90" s="101">
        <f t="shared" si="18"/>
        <v>1595.636479843477</v>
      </c>
      <c r="L90" s="101">
        <f t="shared" si="19"/>
        <v>1613.005471754781</v>
      </c>
      <c r="M90" s="101">
        <f t="shared" si="20"/>
        <v>1630.490007321187</v>
      </c>
      <c r="N90" s="101">
        <f t="shared" si="21"/>
        <v>1648.020042887593</v>
      </c>
      <c r="O90" s="101">
        <f t="shared" si="22"/>
        <v>1665.595578453999</v>
      </c>
      <c r="P90" s="101">
        <f t="shared" si="23"/>
        <v>1683.42194971395</v>
      </c>
      <c r="Q90" s="101">
        <f t="shared" si="24"/>
        <v>1701.2938209739009</v>
      </c>
      <c r="R90" s="101">
        <f t="shared" si="25"/>
        <v>1719.2111922338518</v>
      </c>
    </row>
    <row r="91" spans="1:18" s="35" customFormat="1" ht="15" hidden="1" x14ac:dyDescent="0.2">
      <c r="A91" s="34">
        <v>39083</v>
      </c>
      <c r="B91" s="35">
        <f>'2016'!R154</f>
        <v>1969.0359838425704</v>
      </c>
      <c r="C91" s="35">
        <f>'2016'!R204</f>
        <v>1313.5243362367091</v>
      </c>
      <c r="E91" s="46">
        <v>39083</v>
      </c>
      <c r="F91" s="41">
        <f t="shared" si="13"/>
        <v>1313.5243362367091</v>
      </c>
      <c r="G91" s="101">
        <f t="shared" si="14"/>
        <v>1329.2811651449538</v>
      </c>
      <c r="H91" s="101">
        <f t="shared" si="15"/>
        <v>1345.0846607198653</v>
      </c>
      <c r="I91" s="101">
        <f t="shared" si="16"/>
        <v>1360.9348229614432</v>
      </c>
      <c r="J91" s="101">
        <f t="shared" si="17"/>
        <v>1376.8943105459393</v>
      </c>
      <c r="K91" s="101">
        <f t="shared" si="18"/>
        <v>1392.8998814637689</v>
      </c>
      <c r="L91" s="101">
        <f t="shared" si="19"/>
        <v>1408.9515357149317</v>
      </c>
      <c r="M91" s="101">
        <f t="shared" si="20"/>
        <v>1425.1097206970787</v>
      </c>
      <c r="N91" s="101">
        <f t="shared" si="21"/>
        <v>1441.3134056792258</v>
      </c>
      <c r="O91" s="101">
        <f t="shared" si="22"/>
        <v>1457.5625906613727</v>
      </c>
      <c r="P91" s="101">
        <f t="shared" si="23"/>
        <v>1474.0367475006717</v>
      </c>
      <c r="Q91" s="101">
        <f t="shared" si="24"/>
        <v>1490.5564043399704</v>
      </c>
      <c r="R91" s="101">
        <f t="shared" si="25"/>
        <v>1507.1215611792693</v>
      </c>
    </row>
    <row r="92" spans="1:18" s="35" customFormat="1" ht="15" hidden="1" x14ac:dyDescent="0.2">
      <c r="A92" s="34">
        <v>39448</v>
      </c>
      <c r="B92" s="35">
        <f>'2016'!R155</f>
        <v>1693.2860861119373</v>
      </c>
      <c r="C92" s="35">
        <f>'2016'!R205</f>
        <v>1129.3346576035779</v>
      </c>
      <c r="E92" s="46">
        <v>39448</v>
      </c>
      <c r="F92" s="41">
        <f t="shared" si="13"/>
        <v>1129.3346576035779</v>
      </c>
      <c r="G92" s="101">
        <f t="shared" si="14"/>
        <v>1143.8635553209351</v>
      </c>
      <c r="H92" s="101">
        <f t="shared" si="15"/>
        <v>1158.4391197049588</v>
      </c>
      <c r="I92" s="101">
        <f t="shared" si="16"/>
        <v>1173.0613507556493</v>
      </c>
      <c r="J92" s="101">
        <f t="shared" si="17"/>
        <v>1187.784004648124</v>
      </c>
      <c r="K92" s="101">
        <f t="shared" si="18"/>
        <v>1202.5527418739321</v>
      </c>
      <c r="L92" s="101">
        <f t="shared" si="19"/>
        <v>1217.3675624330733</v>
      </c>
      <c r="M92" s="101">
        <f t="shared" si="20"/>
        <v>1232.2804515888884</v>
      </c>
      <c r="N92" s="101">
        <f t="shared" si="21"/>
        <v>1247.2388407447031</v>
      </c>
      <c r="O92" s="101">
        <f t="shared" si="22"/>
        <v>1262.242729900518</v>
      </c>
      <c r="P92" s="101">
        <f t="shared" si="23"/>
        <v>1277.4473076448714</v>
      </c>
      <c r="Q92" s="101">
        <f t="shared" si="24"/>
        <v>1292.6973853892248</v>
      </c>
      <c r="R92" s="101">
        <f t="shared" si="25"/>
        <v>1307.9929631335781</v>
      </c>
    </row>
    <row r="93" spans="1:18" s="35" customFormat="1" ht="15" hidden="1" x14ac:dyDescent="0.2">
      <c r="A93" s="34">
        <v>39814</v>
      </c>
      <c r="B93" s="35">
        <f>'2016'!R156</f>
        <v>1439.5443961814015</v>
      </c>
      <c r="C93" s="35">
        <f>'2016'!R206</f>
        <v>956.04377652270239</v>
      </c>
      <c r="E93" s="46">
        <v>39814</v>
      </c>
      <c r="F93" s="41">
        <f t="shared" si="13"/>
        <v>956.04377652270239</v>
      </c>
      <c r="G93" s="101">
        <f t="shared" si="14"/>
        <v>969.41740169952038</v>
      </c>
      <c r="H93" s="101">
        <f t="shared" si="15"/>
        <v>982.837693543005</v>
      </c>
      <c r="I93" s="101">
        <f t="shared" si="16"/>
        <v>996.30465205315647</v>
      </c>
      <c r="J93" s="101">
        <f t="shared" si="17"/>
        <v>1009.8636576791731</v>
      </c>
      <c r="K93" s="101">
        <f t="shared" si="18"/>
        <v>1023.4687466385229</v>
      </c>
      <c r="L93" s="101">
        <f t="shared" si="19"/>
        <v>1037.1199189312063</v>
      </c>
      <c r="M93" s="101">
        <f t="shared" si="20"/>
        <v>1050.8611984042591</v>
      </c>
      <c r="N93" s="101">
        <f t="shared" si="21"/>
        <v>1064.6479778773119</v>
      </c>
      <c r="O93" s="101">
        <f t="shared" si="22"/>
        <v>1078.4802573503646</v>
      </c>
      <c r="P93" s="101">
        <f t="shared" si="23"/>
        <v>1092.4903790231419</v>
      </c>
      <c r="Q93" s="101">
        <f t="shared" si="24"/>
        <v>1106.5460006959192</v>
      </c>
      <c r="R93" s="101">
        <f t="shared" si="25"/>
        <v>1120.6471223686965</v>
      </c>
    </row>
    <row r="94" spans="1:18" s="35" customFormat="1" ht="15" hidden="1" x14ac:dyDescent="0.2">
      <c r="A94" s="34">
        <v>40179</v>
      </c>
      <c r="B94" s="35">
        <f>'2016'!R157</f>
        <v>1203.9271126744761</v>
      </c>
      <c r="C94" s="35">
        <f>'2016'!R207</f>
        <v>801.28085128066323</v>
      </c>
      <c r="E94" s="46">
        <v>40179</v>
      </c>
      <c r="F94" s="41">
        <f t="shared" si="13"/>
        <v>801.28085128066323</v>
      </c>
      <c r="G94" s="101">
        <f t="shared" si="14"/>
        <v>813.62272362253429</v>
      </c>
      <c r="H94" s="101">
        <f t="shared" si="15"/>
        <v>826.01126263107199</v>
      </c>
      <c r="I94" s="101">
        <f t="shared" si="16"/>
        <v>838.44646830627653</v>
      </c>
      <c r="J94" s="101">
        <f t="shared" si="17"/>
        <v>850.96624088929286</v>
      </c>
      <c r="K94" s="101">
        <f t="shared" si="18"/>
        <v>863.53209680564248</v>
      </c>
      <c r="L94" s="101">
        <f t="shared" si="19"/>
        <v>876.1440360553255</v>
      </c>
      <c r="M94" s="101">
        <f t="shared" si="20"/>
        <v>888.8389722896851</v>
      </c>
      <c r="N94" s="101">
        <f t="shared" si="21"/>
        <v>901.57940852404465</v>
      </c>
      <c r="O94" s="101">
        <f t="shared" si="22"/>
        <v>914.36534475840426</v>
      </c>
      <c r="P94" s="101">
        <f t="shared" si="23"/>
        <v>927.30871949933385</v>
      </c>
      <c r="Q94" s="101">
        <f t="shared" si="24"/>
        <v>940.29759424026349</v>
      </c>
      <c r="R94" s="101">
        <f t="shared" si="25"/>
        <v>953.33196898119309</v>
      </c>
    </row>
    <row r="95" spans="1:18" s="35" customFormat="1" ht="15" hidden="1" x14ac:dyDescent="0.2">
      <c r="A95" s="34">
        <v>40544</v>
      </c>
      <c r="B95" s="35">
        <f>'2016'!R158</f>
        <v>986.43423559115899</v>
      </c>
      <c r="C95" s="35">
        <f>'2016'!R208</f>
        <v>656.32684383565447</v>
      </c>
      <c r="E95" s="46">
        <v>40544</v>
      </c>
      <c r="F95" s="41">
        <f t="shared" si="13"/>
        <v>656.32684383565447</v>
      </c>
      <c r="G95" s="101">
        <f t="shared" si="14"/>
        <v>667.70235612789213</v>
      </c>
      <c r="H95" s="101">
        <f t="shared" si="15"/>
        <v>679.12453508679653</v>
      </c>
      <c r="I95" s="101">
        <f t="shared" si="16"/>
        <v>690.59338071236755</v>
      </c>
      <c r="J95" s="101">
        <f t="shared" si="17"/>
        <v>702.13978713539063</v>
      </c>
      <c r="K95" s="101">
        <f t="shared" si="18"/>
        <v>713.73227689174701</v>
      </c>
      <c r="L95" s="101">
        <f t="shared" si="19"/>
        <v>725.37084998143678</v>
      </c>
      <c r="M95" s="101">
        <f t="shared" si="20"/>
        <v>737.08576050631609</v>
      </c>
      <c r="N95" s="101">
        <f t="shared" si="21"/>
        <v>748.84617103119535</v>
      </c>
      <c r="O95" s="101">
        <f t="shared" si="22"/>
        <v>760.65208155607479</v>
      </c>
      <c r="P95" s="101">
        <f t="shared" si="23"/>
        <v>772.59632008618928</v>
      </c>
      <c r="Q95" s="101">
        <f t="shared" si="24"/>
        <v>784.58605861630372</v>
      </c>
      <c r="R95" s="101">
        <f t="shared" si="25"/>
        <v>796.62129714641821</v>
      </c>
    </row>
    <row r="96" spans="1:18" s="35" customFormat="1" ht="15" hidden="1" x14ac:dyDescent="0.2">
      <c r="A96" s="34">
        <v>40909</v>
      </c>
      <c r="B96" s="35">
        <f>'2016'!R159</f>
        <v>784.47656401379356</v>
      </c>
      <c r="C96" s="35">
        <f>'2016'!R209</f>
        <v>522.2716339429021</v>
      </c>
      <c r="E96" s="46">
        <v>40909</v>
      </c>
      <c r="F96" s="41">
        <f t="shared" si="13"/>
        <v>522.2716339429021</v>
      </c>
      <c r="G96" s="101">
        <f t="shared" si="14"/>
        <v>532.75344483585479</v>
      </c>
      <c r="H96" s="101">
        <f t="shared" si="15"/>
        <v>543.28192239547411</v>
      </c>
      <c r="I96" s="101">
        <f t="shared" si="16"/>
        <v>553.85706662176017</v>
      </c>
      <c r="J96" s="101">
        <f t="shared" si="17"/>
        <v>564.50329231035346</v>
      </c>
      <c r="K96" s="101">
        <f t="shared" si="18"/>
        <v>575.19560133227992</v>
      </c>
      <c r="L96" s="101">
        <f t="shared" si="19"/>
        <v>585.9339936875399</v>
      </c>
      <c r="M96" s="101">
        <f t="shared" si="20"/>
        <v>596.74256464650887</v>
      </c>
      <c r="N96" s="101">
        <f t="shared" si="21"/>
        <v>607.5966356054779</v>
      </c>
      <c r="O96" s="101">
        <f t="shared" si="22"/>
        <v>618.49620656444688</v>
      </c>
      <c r="P96" s="101">
        <f t="shared" si="23"/>
        <v>629.51643190711582</v>
      </c>
      <c r="Q96" s="101">
        <f t="shared" si="24"/>
        <v>640.58215724978459</v>
      </c>
      <c r="R96" s="101">
        <f t="shared" si="25"/>
        <v>651.69338259245353</v>
      </c>
    </row>
    <row r="97" spans="1:18" s="35" customFormat="1" ht="15" hidden="1" x14ac:dyDescent="0.2">
      <c r="A97" s="34">
        <v>41275</v>
      </c>
      <c r="B97" s="35">
        <f>'2016'!R160</f>
        <v>599.34869840120825</v>
      </c>
      <c r="C97" s="35">
        <f>'2016'!R210</f>
        <v>399.11522160240611</v>
      </c>
      <c r="E97" s="46">
        <v>41275</v>
      </c>
      <c r="F97" s="41">
        <f t="shared" si="13"/>
        <v>399.11522160240611</v>
      </c>
      <c r="G97" s="101">
        <f t="shared" si="14"/>
        <v>408.77598974642217</v>
      </c>
      <c r="H97" s="101">
        <f t="shared" si="15"/>
        <v>418.48342455710485</v>
      </c>
      <c r="I97" s="101">
        <f t="shared" si="16"/>
        <v>428.23752603445422</v>
      </c>
      <c r="J97" s="101">
        <f t="shared" si="17"/>
        <v>438.05675641418105</v>
      </c>
      <c r="K97" s="101">
        <f t="shared" si="18"/>
        <v>447.92207012724123</v>
      </c>
      <c r="L97" s="101">
        <f t="shared" si="19"/>
        <v>457.83346717363474</v>
      </c>
      <c r="M97" s="101">
        <f t="shared" si="20"/>
        <v>467.80938471026337</v>
      </c>
      <c r="N97" s="101">
        <f t="shared" si="21"/>
        <v>477.83080224689201</v>
      </c>
      <c r="O97" s="101">
        <f t="shared" si="22"/>
        <v>487.89771978352064</v>
      </c>
      <c r="P97" s="101">
        <f t="shared" si="23"/>
        <v>498.06905496211351</v>
      </c>
      <c r="Q97" s="101">
        <f t="shared" si="24"/>
        <v>508.28589014070644</v>
      </c>
      <c r="R97" s="101">
        <f t="shared" si="25"/>
        <v>518.54822531929926</v>
      </c>
    </row>
    <row r="98" spans="1:18" s="35" customFormat="1" ht="15" hidden="1" x14ac:dyDescent="0.2">
      <c r="A98" s="34">
        <v>41640</v>
      </c>
      <c r="B98" s="35">
        <f>'2016'!R161</f>
        <v>429.6201289585922</v>
      </c>
      <c r="C98" s="35">
        <f>'2016'!R211</f>
        <v>285.76772705894069</v>
      </c>
      <c r="E98" s="46">
        <v>41640</v>
      </c>
      <c r="F98" s="41">
        <f t="shared" si="13"/>
        <v>285.76772705894069</v>
      </c>
      <c r="G98" s="101">
        <f t="shared" si="14"/>
        <v>294.67284523933364</v>
      </c>
      <c r="H98" s="101">
        <f t="shared" si="15"/>
        <v>303.62463008639327</v>
      </c>
      <c r="I98" s="101">
        <f t="shared" si="16"/>
        <v>312.62308160011952</v>
      </c>
      <c r="J98" s="101">
        <f t="shared" si="17"/>
        <v>321.68118355398695</v>
      </c>
      <c r="K98" s="101">
        <f t="shared" si="18"/>
        <v>330.78536884118779</v>
      </c>
      <c r="L98" s="101">
        <f t="shared" si="19"/>
        <v>339.93563746172191</v>
      </c>
      <c r="M98" s="101">
        <f t="shared" si="20"/>
        <v>349.14521910522308</v>
      </c>
      <c r="N98" s="101">
        <f t="shared" si="21"/>
        <v>358.40030074872431</v>
      </c>
      <c r="O98" s="101">
        <f t="shared" si="22"/>
        <v>367.70088239222548</v>
      </c>
      <c r="P98" s="101">
        <f t="shared" si="23"/>
        <v>377.09093812777496</v>
      </c>
      <c r="Q98" s="101">
        <f t="shared" si="24"/>
        <v>386.52649386332439</v>
      </c>
      <c r="R98" s="101">
        <f t="shared" si="25"/>
        <v>396.00754959887388</v>
      </c>
    </row>
    <row r="99" spans="1:18" s="35" customFormat="1" ht="15" hidden="1" x14ac:dyDescent="0.2">
      <c r="A99" s="34">
        <v>42005</v>
      </c>
      <c r="B99" s="35">
        <f>'2016'!R162</f>
        <v>274.01336656715364</v>
      </c>
      <c r="C99" s="35">
        <f>'2016'!R212</f>
        <v>182.22915031250591</v>
      </c>
      <c r="E99" s="46">
        <v>42005</v>
      </c>
      <c r="F99" s="41">
        <f t="shared" si="13"/>
        <v>182.22915031250591</v>
      </c>
      <c r="G99" s="101">
        <f t="shared" si="14"/>
        <v>190.44401131458929</v>
      </c>
      <c r="H99" s="101">
        <f t="shared" si="15"/>
        <v>198.7055389833393</v>
      </c>
      <c r="I99" s="101">
        <f t="shared" si="16"/>
        <v>207.01373331875601</v>
      </c>
      <c r="J99" s="101">
        <f t="shared" si="17"/>
        <v>215.37657372977117</v>
      </c>
      <c r="K99" s="101">
        <f t="shared" si="18"/>
        <v>223.78549747411964</v>
      </c>
      <c r="L99" s="101">
        <f t="shared" si="19"/>
        <v>232.24050455180145</v>
      </c>
      <c r="M99" s="101">
        <f t="shared" si="20"/>
        <v>240.75006783138815</v>
      </c>
      <c r="N99" s="101">
        <f t="shared" si="21"/>
        <v>249.30513111097488</v>
      </c>
      <c r="O99" s="101">
        <f t="shared" si="22"/>
        <v>257.90569439056156</v>
      </c>
      <c r="P99" s="101">
        <f t="shared" si="23"/>
        <v>266.58208140410022</v>
      </c>
      <c r="Q99" s="101">
        <f t="shared" si="24"/>
        <v>275.30396841763888</v>
      </c>
      <c r="R99" s="101">
        <f t="shared" si="25"/>
        <v>284.07135543117755</v>
      </c>
    </row>
    <row r="100" spans="1:18" s="35" customFormat="1" ht="15" hidden="1" x14ac:dyDescent="0.2">
      <c r="A100" s="34">
        <v>42370</v>
      </c>
      <c r="B100" s="35">
        <f>'2016'!R163</f>
        <v>131.11441741181443</v>
      </c>
      <c r="C100" s="35">
        <f>'2016'!R213</f>
        <v>87.409611607876272</v>
      </c>
      <c r="E100" s="46">
        <v>42370</v>
      </c>
      <c r="F100" s="41">
        <f t="shared" si="13"/>
        <v>87.409611607876272</v>
      </c>
      <c r="G100" s="101">
        <f t="shared" si="14"/>
        <v>94.992342351928784</v>
      </c>
      <c r="H100" s="101">
        <f t="shared" si="15"/>
        <v>102.62173976264796</v>
      </c>
      <c r="I100" s="101">
        <f t="shared" si="16"/>
        <v>110.29780384003379</v>
      </c>
      <c r="J100" s="101">
        <f t="shared" si="17"/>
        <v>118.02393104864736</v>
      </c>
      <c r="K100" s="101">
        <f t="shared" si="18"/>
        <v>125.79614159059423</v>
      </c>
      <c r="L100" s="101">
        <f t="shared" si="19"/>
        <v>133.61443546587446</v>
      </c>
      <c r="M100" s="101">
        <f t="shared" si="20"/>
        <v>141.48292929640266</v>
      </c>
      <c r="N100" s="101">
        <f t="shared" si="21"/>
        <v>149.39692312693083</v>
      </c>
      <c r="O100" s="101">
        <f t="shared" si="22"/>
        <v>157.35641695745903</v>
      </c>
      <c r="P100" s="101">
        <f t="shared" si="23"/>
        <v>165.37923366768251</v>
      </c>
      <c r="Q100" s="101">
        <f t="shared" si="24"/>
        <v>173.447550377906</v>
      </c>
      <c r="R100" s="101">
        <f t="shared" si="25"/>
        <v>181.56136708812949</v>
      </c>
    </row>
    <row r="101" spans="1:18" s="35" customFormat="1" ht="15" hidden="1" x14ac:dyDescent="0.2">
      <c r="A101" s="34">
        <v>42736</v>
      </c>
      <c r="B101" s="35">
        <f>'2016'!R164</f>
        <v>0</v>
      </c>
      <c r="C101" s="35">
        <f>'2016'!R214</f>
        <v>0</v>
      </c>
      <c r="E101" s="46">
        <v>42736</v>
      </c>
      <c r="F101" s="41">
        <f t="shared" si="13"/>
        <v>0</v>
      </c>
      <c r="G101" s="101">
        <f t="shared" si="14"/>
        <v>7</v>
      </c>
      <c r="H101" s="101">
        <f t="shared" si="15"/>
        <v>14.046666666666667</v>
      </c>
      <c r="I101" s="101">
        <f t="shared" si="16"/>
        <v>21.14</v>
      </c>
      <c r="J101" s="101">
        <f t="shared" si="17"/>
        <v>28.279171666666667</v>
      </c>
      <c r="K101" s="101">
        <f t="shared" si="18"/>
        <v>35.464426666666668</v>
      </c>
      <c r="L101" s="101">
        <f t="shared" si="19"/>
        <v>42.695765000000002</v>
      </c>
      <c r="M101" s="101">
        <f t="shared" si="20"/>
        <v>49.973287472500004</v>
      </c>
      <c r="N101" s="101">
        <f t="shared" si="21"/>
        <v>57.296309944999997</v>
      </c>
      <c r="O101" s="101">
        <f t="shared" si="22"/>
        <v>64.664832417499994</v>
      </c>
      <c r="P101" s="101">
        <f t="shared" si="23"/>
        <v>72.085153828213748</v>
      </c>
      <c r="Q101" s="101">
        <f t="shared" si="24"/>
        <v>79.550975238927492</v>
      </c>
      <c r="R101" s="101">
        <f t="shared" si="25"/>
        <v>87.06229664964124</v>
      </c>
    </row>
    <row r="102" spans="1:18" s="35" customFormat="1" ht="15.75" hidden="1" x14ac:dyDescent="0.2">
      <c r="A102" s="34">
        <v>43101</v>
      </c>
      <c r="B102" s="35">
        <f>'2016'!R165</f>
        <v>0</v>
      </c>
      <c r="C102" s="35">
        <f>'2016'!R215</f>
        <v>0</v>
      </c>
      <c r="E102" s="50"/>
      <c r="F102" s="51"/>
      <c r="G102" s="42"/>
      <c r="H102" s="42"/>
      <c r="I102" s="42"/>
      <c r="J102" s="42"/>
      <c r="K102" s="42"/>
      <c r="L102" s="42"/>
      <c r="M102" s="42"/>
      <c r="N102" s="42"/>
      <c r="O102" s="42"/>
      <c r="P102" s="42"/>
      <c r="Q102" s="42"/>
      <c r="R102" s="42"/>
    </row>
    <row r="103" spans="1:18" s="35" customFormat="1" ht="15.75" hidden="1" x14ac:dyDescent="0.2">
      <c r="A103" s="34">
        <v>43466</v>
      </c>
      <c r="B103" s="35">
        <f>'2016'!R166</f>
        <v>0</v>
      </c>
      <c r="C103" s="35">
        <f>'2016'!AE216</f>
        <v>0</v>
      </c>
      <c r="E103" s="50"/>
      <c r="F103" s="51"/>
      <c r="G103" s="42"/>
      <c r="H103" s="42"/>
      <c r="I103" s="42"/>
      <c r="J103" s="42"/>
      <c r="K103" s="42"/>
      <c r="L103" s="42"/>
      <c r="M103" s="42"/>
      <c r="N103" s="42"/>
      <c r="O103" s="42"/>
      <c r="P103" s="42"/>
      <c r="Q103" s="42"/>
      <c r="R103" s="42"/>
    </row>
    <row r="104" spans="1:18" s="35" customFormat="1" ht="15.75" hidden="1" x14ac:dyDescent="0.2">
      <c r="A104" s="34">
        <v>43831</v>
      </c>
      <c r="B104" s="35">
        <f>'2016'!R167</f>
        <v>0</v>
      </c>
      <c r="C104" s="35">
        <f>'2016'!AE217</f>
        <v>0</v>
      </c>
      <c r="E104" s="50"/>
      <c r="F104" s="51"/>
      <c r="G104" s="42"/>
      <c r="H104" s="42"/>
      <c r="I104" s="42"/>
      <c r="J104" s="42"/>
      <c r="K104" s="42"/>
      <c r="L104" s="42"/>
      <c r="M104" s="42"/>
      <c r="N104" s="42"/>
      <c r="O104" s="42"/>
      <c r="P104" s="42"/>
      <c r="Q104" s="42"/>
      <c r="R104" s="42"/>
    </row>
    <row r="105" spans="1:18" s="35" customFormat="1" hidden="1" x14ac:dyDescent="0.2"/>
    <row r="106" spans="1:18" s="35" customFormat="1" hidden="1" x14ac:dyDescent="0.2">
      <c r="F106" s="49"/>
    </row>
    <row r="107" spans="1:18" s="35" customFormat="1" hidden="1" x14ac:dyDescent="0.2"/>
    <row r="108" spans="1:18" s="35" customFormat="1" hidden="1" x14ac:dyDescent="0.2"/>
    <row r="109" spans="1:18" s="35" customFormat="1" hidden="1" x14ac:dyDescent="0.2"/>
    <row r="110" spans="1:18" s="35" customFormat="1" hidden="1" x14ac:dyDescent="0.2"/>
    <row r="111" spans="1:18" s="35" customFormat="1" hidden="1" x14ac:dyDescent="0.2"/>
    <row r="112" spans="1:18" s="35" customFormat="1" hidden="1" x14ac:dyDescent="0.2"/>
    <row r="113" s="35" customFormat="1" hidden="1" x14ac:dyDescent="0.2"/>
    <row r="114" s="35" customFormat="1" hidden="1" x14ac:dyDescent="0.2"/>
    <row r="115" s="35" customFormat="1" hidden="1" x14ac:dyDescent="0.2"/>
    <row r="116" s="35" customFormat="1" hidden="1" x14ac:dyDescent="0.2"/>
    <row r="117" s="35" customFormat="1" hidden="1" x14ac:dyDescent="0.2"/>
    <row r="118" s="35" customFormat="1" hidden="1" x14ac:dyDescent="0.2"/>
    <row r="119" s="35" customFormat="1" hidden="1" x14ac:dyDescent="0.2"/>
    <row r="120" s="35" customFormat="1" hidden="1" x14ac:dyDescent="0.2"/>
    <row r="121" s="35" customFormat="1" hidden="1" x14ac:dyDescent="0.2"/>
    <row r="122" s="35" customFormat="1" hidden="1" x14ac:dyDescent="0.2"/>
    <row r="123" s="35" customFormat="1" hidden="1" x14ac:dyDescent="0.2"/>
    <row r="124" s="35" customFormat="1" hidden="1" x14ac:dyDescent="0.2"/>
    <row r="125" s="35" customFormat="1" hidden="1" x14ac:dyDescent="0.2"/>
    <row r="126" s="35" customFormat="1" hidden="1" x14ac:dyDescent="0.2"/>
    <row r="127" s="35" customFormat="1" hidden="1" x14ac:dyDescent="0.2"/>
    <row r="128" s="35" customFormat="1" hidden="1" x14ac:dyDescent="0.2"/>
    <row r="129" spans="1:18" s="35" customFormat="1" hidden="1" x14ac:dyDescent="0.2"/>
    <row r="130" spans="1:18" s="35" customFormat="1" hidden="1" x14ac:dyDescent="0.2"/>
    <row r="131" spans="1:18" s="35" customFormat="1" hidden="1" x14ac:dyDescent="0.2"/>
    <row r="132" spans="1:18" s="35" customFormat="1" hidden="1" x14ac:dyDescent="0.2"/>
    <row r="133" spans="1:18" s="35" customFormat="1" hidden="1" x14ac:dyDescent="0.2"/>
    <row r="134" spans="1:18" s="35" customFormat="1" hidden="1" x14ac:dyDescent="0.2"/>
    <row r="135" spans="1:18" s="35" customFormat="1" hidden="1" x14ac:dyDescent="0.2"/>
    <row r="136" spans="1:18" s="35" customFormat="1" ht="15" hidden="1" x14ac:dyDescent="0.2">
      <c r="A136" s="48">
        <f>D5*0.7</f>
        <v>7</v>
      </c>
      <c r="E136" s="45" t="s">
        <v>0</v>
      </c>
      <c r="F136" s="45" t="s">
        <v>1</v>
      </c>
      <c r="G136" s="45" t="s">
        <v>2</v>
      </c>
      <c r="H136" s="45" t="s">
        <v>3</v>
      </c>
      <c r="I136" s="45" t="s">
        <v>4</v>
      </c>
      <c r="J136" s="45" t="s">
        <v>5</v>
      </c>
      <c r="K136" s="45" t="s">
        <v>6</v>
      </c>
      <c r="L136" s="45" t="s">
        <v>7</v>
      </c>
      <c r="M136" s="45" t="s">
        <v>8</v>
      </c>
      <c r="N136" s="45" t="s">
        <v>9</v>
      </c>
      <c r="O136" s="45" t="s">
        <v>10</v>
      </c>
      <c r="P136" s="45" t="s">
        <v>11</v>
      </c>
      <c r="Q136" s="45" t="s">
        <v>12</v>
      </c>
      <c r="R136" s="45" t="s">
        <v>13</v>
      </c>
    </row>
    <row r="137" spans="1:18" s="35" customFormat="1" ht="15" hidden="1" x14ac:dyDescent="0.2">
      <c r="E137" s="46">
        <v>29992</v>
      </c>
      <c r="F137" s="41">
        <f t="shared" ref="F137:F172" si="26">B66</f>
        <v>28396.075195706915</v>
      </c>
      <c r="G137" s="101">
        <f t="shared" ref="G137:G172" si="27">$F137+$B$140*0.7*1+$F137*$M$3*1/1200</f>
        <v>28595.882363678294</v>
      </c>
      <c r="H137" s="101">
        <f t="shared" ref="H137:H172" si="28">$F137+$B$140*0.7*2+($F137)*$M$3*2/1200+$B$140*0.7*$M$3/1200</f>
        <v>28795.759531649674</v>
      </c>
      <c r="I137" s="101">
        <f t="shared" ref="I137:I172" si="29">$F137+$B$140*0.7*3+($F137)*$M$3*3/1200+$B$140*0.7*2*$M$3/1200+$B$140*0.7*1*$M$3/1200</f>
        <v>28995.706699621052</v>
      </c>
      <c r="J137" s="101">
        <f t="shared" ref="J137:J172" si="30">$I137+$B$140*0.7*1+$I137*$M$4*1/1200</f>
        <v>29197.095102060226</v>
      </c>
      <c r="K137" s="101">
        <f t="shared" ref="K137:K172" si="31">$I137+$B$140*0.7*2+($I137)*$M$4*2/1200+$B$140*0.7*$M$4/1200</f>
        <v>29398.552629499398</v>
      </c>
      <c r="L137" s="101">
        <f t="shared" ref="L137:L172" si="32">$I137+$B$140*0.7*3+($I137)*$M$4*3/1200+$B$140*0.7*2*$M$4/1200+$B$140*0.7*1*$M$4/1200</f>
        <v>29600.079281938572</v>
      </c>
      <c r="M137" s="101">
        <f t="shared" ref="M137:M172" si="33">$L137+$B$140*0.7*1+$L137*$M$5*1/1200</f>
        <v>29802.979797271171</v>
      </c>
      <c r="N137" s="101">
        <f t="shared" ref="N137:N172" si="34">$L137+$B$140*0.7*2+($L137)*$M$5*2/1200+$B$140*0.7*$M$5/1200</f>
        <v>30005.948562603775</v>
      </c>
      <c r="O137" s="101">
        <f t="shared" ref="O137:O172" si="35">$L137+$B$140*0.7*3+($L137)*$M$5*3/1200+$B$140*0.7*2*$M$5/1200+$B$140*0.7*1*$M$5/1200</f>
        <v>30208.985577936375</v>
      </c>
      <c r="P137" s="101">
        <f t="shared" ref="P137:P172" si="36">$O137+$B$140*0.7*1+$O137*$M$6*1/1200</f>
        <v>30415.843984192961</v>
      </c>
      <c r="Q137" s="101">
        <f t="shared" ref="Q137:Q172" si="37">$O137+$B$140*0.7*2+($O137)*$M$6*2/1200+$B$140*0.7*$M$6/1200</f>
        <v>30622.770640449547</v>
      </c>
      <c r="R137" s="101">
        <f t="shared" ref="R137:R172" si="38">$O137+$B$140*0.7*3+($O137)*$M$6*3/1200+$B$140*0.7*2*$M$6/1200+$B$140*0.7*1*$M$6/1200</f>
        <v>30829.765546706134</v>
      </c>
    </row>
    <row r="138" spans="1:18" s="35" customFormat="1" ht="15" hidden="1" x14ac:dyDescent="0.2">
      <c r="A138" s="35" t="s">
        <v>15</v>
      </c>
      <c r="E138" s="46">
        <v>30326</v>
      </c>
      <c r="F138" s="41">
        <f t="shared" si="26"/>
        <v>25908.787668513338</v>
      </c>
      <c r="G138" s="101">
        <f t="shared" si="27"/>
        <v>26092.01291963676</v>
      </c>
      <c r="H138" s="101">
        <f t="shared" si="28"/>
        <v>26275.308170760181</v>
      </c>
      <c r="I138" s="101">
        <f t="shared" si="29"/>
        <v>26458.673421883603</v>
      </c>
      <c r="J138" s="101">
        <f t="shared" si="30"/>
        <v>26643.359688577671</v>
      </c>
      <c r="K138" s="101">
        <f t="shared" si="31"/>
        <v>26828.115080271738</v>
      </c>
      <c r="L138" s="101">
        <f t="shared" si="32"/>
        <v>27012.939596965807</v>
      </c>
      <c r="M138" s="101">
        <f t="shared" si="33"/>
        <v>27199.023704346084</v>
      </c>
      <c r="N138" s="101">
        <f t="shared" si="34"/>
        <v>27385.176061726364</v>
      </c>
      <c r="O138" s="101">
        <f t="shared" si="35"/>
        <v>27571.396669106642</v>
      </c>
      <c r="P138" s="101">
        <f t="shared" si="36"/>
        <v>27761.110747455834</v>
      </c>
      <c r="Q138" s="101">
        <f t="shared" si="37"/>
        <v>27950.89307580503</v>
      </c>
      <c r="R138" s="101">
        <f t="shared" si="38"/>
        <v>28140.743654154223</v>
      </c>
    </row>
    <row r="139" spans="1:18" s="35" customFormat="1" ht="15" hidden="1" x14ac:dyDescent="0.2">
      <c r="A139" s="35" t="s">
        <v>16</v>
      </c>
      <c r="B139" s="35">
        <v>10</v>
      </c>
      <c r="E139" s="46">
        <v>30691</v>
      </c>
      <c r="F139" s="41">
        <f t="shared" si="26"/>
        <v>23677.983132968031</v>
      </c>
      <c r="G139" s="101">
        <f t="shared" si="27"/>
        <v>23846.336353854484</v>
      </c>
      <c r="H139" s="101">
        <f t="shared" si="28"/>
        <v>24014.759574740936</v>
      </c>
      <c r="I139" s="101">
        <f t="shared" si="29"/>
        <v>24183.252795627392</v>
      </c>
      <c r="J139" s="101">
        <f t="shared" si="30"/>
        <v>24352.959209865272</v>
      </c>
      <c r="K139" s="101">
        <f t="shared" si="31"/>
        <v>24522.734749103154</v>
      </c>
      <c r="L139" s="101">
        <f t="shared" si="32"/>
        <v>24692.579413341035</v>
      </c>
      <c r="M139" s="101">
        <f t="shared" si="33"/>
        <v>24863.581179527751</v>
      </c>
      <c r="N139" s="101">
        <f t="shared" si="34"/>
        <v>25034.651195714468</v>
      </c>
      <c r="O139" s="101">
        <f t="shared" si="35"/>
        <v>25205.789461901186</v>
      </c>
      <c r="P139" s="101">
        <f t="shared" si="36"/>
        <v>25380.127093403542</v>
      </c>
      <c r="Q139" s="101">
        <f t="shared" si="37"/>
        <v>25554.532974905902</v>
      </c>
      <c r="R139" s="101">
        <f t="shared" si="38"/>
        <v>25729.007106408259</v>
      </c>
    </row>
    <row r="140" spans="1:18" s="35" customFormat="1" ht="15" hidden="1" x14ac:dyDescent="0.2">
      <c r="A140" s="45" t="s">
        <v>2</v>
      </c>
      <c r="B140" s="35">
        <v>15</v>
      </c>
      <c r="C140" s="35">
        <v>1</v>
      </c>
      <c r="E140" s="46">
        <v>31057</v>
      </c>
      <c r="F140" s="41">
        <f t="shared" si="26"/>
        <v>21669.349276449528</v>
      </c>
      <c r="G140" s="101">
        <f t="shared" si="27"/>
        <v>21824.311604959192</v>
      </c>
      <c r="H140" s="101">
        <f t="shared" si="28"/>
        <v>21979.343933468856</v>
      </c>
      <c r="I140" s="101">
        <f t="shared" si="29"/>
        <v>22134.446261978519</v>
      </c>
      <c r="J140" s="101">
        <f t="shared" si="30"/>
        <v>22290.664699869878</v>
      </c>
      <c r="K140" s="101">
        <f t="shared" si="31"/>
        <v>22446.952262761239</v>
      </c>
      <c r="L140" s="101">
        <f t="shared" si="32"/>
        <v>22603.308950652598</v>
      </c>
      <c r="M140" s="101">
        <f t="shared" si="33"/>
        <v>22760.73045883184</v>
      </c>
      <c r="N140" s="101">
        <f t="shared" si="34"/>
        <v>22918.220217011083</v>
      </c>
      <c r="O140" s="101">
        <f t="shared" si="35"/>
        <v>23075.778225190323</v>
      </c>
      <c r="P140" s="101">
        <f t="shared" si="36"/>
        <v>23236.270783654061</v>
      </c>
      <c r="Q140" s="101">
        <f t="shared" si="37"/>
        <v>23396.831592117796</v>
      </c>
      <c r="R140" s="101">
        <f t="shared" si="38"/>
        <v>23557.460650581535</v>
      </c>
    </row>
    <row r="141" spans="1:18" s="35" customFormat="1" ht="15" hidden="1" x14ac:dyDescent="0.2">
      <c r="A141" s="45" t="s">
        <v>3</v>
      </c>
      <c r="B141" s="35">
        <v>2011</v>
      </c>
      <c r="C141" s="35">
        <v>2</v>
      </c>
      <c r="E141" s="46">
        <v>31422</v>
      </c>
      <c r="F141" s="41">
        <f t="shared" si="26"/>
        <v>19847.468320274718</v>
      </c>
      <c r="G141" s="101">
        <f t="shared" si="27"/>
        <v>19990.284775743217</v>
      </c>
      <c r="H141" s="101">
        <f t="shared" si="28"/>
        <v>20133.171231211716</v>
      </c>
      <c r="I141" s="101">
        <f t="shared" si="29"/>
        <v>20276.127686680211</v>
      </c>
      <c r="J141" s="101">
        <f t="shared" si="30"/>
        <v>20420.112193950856</v>
      </c>
      <c r="K141" s="101">
        <f t="shared" si="31"/>
        <v>20564.165826221502</v>
      </c>
      <c r="L141" s="101">
        <f t="shared" si="32"/>
        <v>20708.288583492147</v>
      </c>
      <c r="M141" s="101">
        <f t="shared" si="33"/>
        <v>20853.392459284845</v>
      </c>
      <c r="N141" s="101">
        <f t="shared" si="34"/>
        <v>20998.564585077544</v>
      </c>
      <c r="O141" s="101">
        <f t="shared" si="35"/>
        <v>21143.804960870246</v>
      </c>
      <c r="P141" s="101">
        <f t="shared" si="36"/>
        <v>21291.739693115902</v>
      </c>
      <c r="Q141" s="101">
        <f t="shared" si="37"/>
        <v>21439.742675361558</v>
      </c>
      <c r="R141" s="101">
        <f t="shared" si="38"/>
        <v>21587.813907607215</v>
      </c>
    </row>
    <row r="142" spans="1:18" s="35" customFormat="1" ht="15" hidden="1" x14ac:dyDescent="0.2">
      <c r="A142" s="45" t="s">
        <v>4</v>
      </c>
      <c r="B142" s="35">
        <v>2012</v>
      </c>
      <c r="C142" s="35">
        <v>3</v>
      </c>
      <c r="E142" s="46">
        <v>31787</v>
      </c>
      <c r="F142" s="41">
        <f t="shared" si="26"/>
        <v>18262.877358667702</v>
      </c>
      <c r="G142" s="101">
        <f t="shared" si="27"/>
        <v>18395.129874392154</v>
      </c>
      <c r="H142" s="101">
        <f t="shared" si="28"/>
        <v>18527.452390116603</v>
      </c>
      <c r="I142" s="101">
        <f t="shared" si="29"/>
        <v>18659.844905841055</v>
      </c>
      <c r="J142" s="101">
        <f t="shared" si="30"/>
        <v>18793.188884804509</v>
      </c>
      <c r="K142" s="101">
        <f t="shared" si="31"/>
        <v>18926.601988767965</v>
      </c>
      <c r="L142" s="101">
        <f t="shared" si="32"/>
        <v>19060.084217731419</v>
      </c>
      <c r="M142" s="101">
        <f t="shared" si="33"/>
        <v>19194.474765146671</v>
      </c>
      <c r="N142" s="101">
        <f t="shared" si="34"/>
        <v>19328.933562561928</v>
      </c>
      <c r="O142" s="101">
        <f t="shared" si="35"/>
        <v>19463.460609977181</v>
      </c>
      <c r="P142" s="101">
        <f t="shared" si="36"/>
        <v>19600.473103942033</v>
      </c>
      <c r="Q142" s="101">
        <f t="shared" si="37"/>
        <v>19737.553847906885</v>
      </c>
      <c r="R142" s="101">
        <f t="shared" si="38"/>
        <v>19874.702841871738</v>
      </c>
    </row>
    <row r="143" spans="1:18" s="35" customFormat="1" ht="15" hidden="1" x14ac:dyDescent="0.2">
      <c r="A143" s="45" t="s">
        <v>5</v>
      </c>
      <c r="B143" s="35">
        <v>2013</v>
      </c>
      <c r="C143" s="35">
        <v>4</v>
      </c>
      <c r="E143" s="46">
        <v>32152</v>
      </c>
      <c r="F143" s="41">
        <f t="shared" si="26"/>
        <v>16815.514045696586</v>
      </c>
      <c r="G143" s="101">
        <f t="shared" si="27"/>
        <v>16938.117472667895</v>
      </c>
      <c r="H143" s="101">
        <f t="shared" si="28"/>
        <v>17060.790899639207</v>
      </c>
      <c r="I143" s="101">
        <f t="shared" si="29"/>
        <v>17183.534326610516</v>
      </c>
      <c r="J143" s="101">
        <f t="shared" si="30"/>
        <v>17307.159260927368</v>
      </c>
      <c r="K143" s="101">
        <f t="shared" si="31"/>
        <v>17430.853320244223</v>
      </c>
      <c r="L143" s="101">
        <f t="shared" si="32"/>
        <v>17554.616504561076</v>
      </c>
      <c r="M143" s="101">
        <f t="shared" si="33"/>
        <v>17679.221511840722</v>
      </c>
      <c r="N143" s="101">
        <f t="shared" si="34"/>
        <v>17803.894769120368</v>
      </c>
      <c r="O143" s="101">
        <f t="shared" si="35"/>
        <v>17928.636276400019</v>
      </c>
      <c r="P143" s="101">
        <f t="shared" si="36"/>
        <v>18055.672412196618</v>
      </c>
      <c r="Q143" s="101">
        <f t="shared" si="37"/>
        <v>18182.776797993218</v>
      </c>
      <c r="R143" s="101">
        <f t="shared" si="38"/>
        <v>18309.949433789821</v>
      </c>
    </row>
    <row r="144" spans="1:18" s="35" customFormat="1" ht="15" hidden="1" x14ac:dyDescent="0.2">
      <c r="A144" s="45" t="s">
        <v>6</v>
      </c>
      <c r="B144" s="35">
        <v>2014</v>
      </c>
      <c r="C144" s="35">
        <v>5</v>
      </c>
      <c r="E144" s="46">
        <v>32518</v>
      </c>
      <c r="F144" s="41">
        <f t="shared" si="26"/>
        <v>15514.440584573176</v>
      </c>
      <c r="G144" s="101">
        <f t="shared" si="27"/>
        <v>15628.370188470331</v>
      </c>
      <c r="H144" s="101">
        <f t="shared" si="28"/>
        <v>15742.369792367484</v>
      </c>
      <c r="I144" s="101">
        <f t="shared" si="29"/>
        <v>15856.439396264639</v>
      </c>
      <c r="J144" s="101">
        <f t="shared" si="30"/>
        <v>15971.327622290048</v>
      </c>
      <c r="K144" s="101">
        <f t="shared" si="31"/>
        <v>16086.284973315456</v>
      </c>
      <c r="L144" s="101">
        <f t="shared" si="32"/>
        <v>16201.311449340867</v>
      </c>
      <c r="M144" s="101">
        <f t="shared" si="33"/>
        <v>16317.119973761583</v>
      </c>
      <c r="N144" s="101">
        <f t="shared" si="34"/>
        <v>16432.996748182297</v>
      </c>
      <c r="O144" s="101">
        <f t="shared" si="35"/>
        <v>16548.941772603015</v>
      </c>
      <c r="P144" s="101">
        <f t="shared" si="36"/>
        <v>16667.009894124934</v>
      </c>
      <c r="Q144" s="101">
        <f t="shared" si="37"/>
        <v>16785.146265646854</v>
      </c>
      <c r="R144" s="101">
        <f t="shared" si="38"/>
        <v>16903.350887168774</v>
      </c>
    </row>
    <row r="145" spans="1:18" s="35" customFormat="1" ht="15" hidden="1" x14ac:dyDescent="0.2">
      <c r="A145" s="45" t="s">
        <v>7</v>
      </c>
      <c r="B145" s="35">
        <v>2015</v>
      </c>
      <c r="C145" s="35">
        <v>6</v>
      </c>
      <c r="E145" s="46">
        <v>32874</v>
      </c>
      <c r="F145" s="41">
        <f t="shared" si="26"/>
        <v>15216.682479042442</v>
      </c>
      <c r="G145" s="101">
        <f t="shared" si="27"/>
        <v>15328.627028902725</v>
      </c>
      <c r="H145" s="101">
        <f t="shared" si="28"/>
        <v>15440.641578763007</v>
      </c>
      <c r="I145" s="101">
        <f t="shared" si="29"/>
        <v>15552.72612862329</v>
      </c>
      <c r="J145" s="101">
        <f t="shared" si="30"/>
        <v>15665.614908970059</v>
      </c>
      <c r="K145" s="101">
        <f t="shared" si="31"/>
        <v>15778.572814316829</v>
      </c>
      <c r="L145" s="101">
        <f t="shared" si="32"/>
        <v>15891.5998446636</v>
      </c>
      <c r="M145" s="101">
        <f t="shared" si="33"/>
        <v>16005.395243653913</v>
      </c>
      <c r="N145" s="101">
        <f t="shared" si="34"/>
        <v>16119.258892644228</v>
      </c>
      <c r="O145" s="101">
        <f t="shared" si="35"/>
        <v>16233.190791634541</v>
      </c>
      <c r="P145" s="101">
        <f t="shared" si="36"/>
        <v>16349.206531780166</v>
      </c>
      <c r="Q145" s="101">
        <f t="shared" si="37"/>
        <v>16465.290521925792</v>
      </c>
      <c r="R145" s="101">
        <f t="shared" si="38"/>
        <v>16581.442762071416</v>
      </c>
    </row>
    <row r="146" spans="1:18" s="35" customFormat="1" ht="15" hidden="1" x14ac:dyDescent="0.2">
      <c r="A146" s="45" t="s">
        <v>8</v>
      </c>
      <c r="B146" s="35">
        <v>2016</v>
      </c>
      <c r="C146" s="35">
        <v>7</v>
      </c>
      <c r="E146" s="46">
        <v>33239</v>
      </c>
      <c r="F146" s="41">
        <f t="shared" si="26"/>
        <v>13532.407282105567</v>
      </c>
      <c r="G146" s="101">
        <f t="shared" si="27"/>
        <v>13633.123330652938</v>
      </c>
      <c r="H146" s="101">
        <f t="shared" si="28"/>
        <v>13733.909379200308</v>
      </c>
      <c r="I146" s="101">
        <f t="shared" si="29"/>
        <v>13834.765427747678</v>
      </c>
      <c r="J146" s="101">
        <f t="shared" si="30"/>
        <v>13936.344300147017</v>
      </c>
      <c r="K146" s="101">
        <f t="shared" si="31"/>
        <v>14037.992297546356</v>
      </c>
      <c r="L146" s="101">
        <f t="shared" si="32"/>
        <v>14139.709419945695</v>
      </c>
      <c r="M146" s="101">
        <f t="shared" si="33"/>
        <v>14242.117531175341</v>
      </c>
      <c r="N146" s="101">
        <f t="shared" si="34"/>
        <v>14344.59389240499</v>
      </c>
      <c r="O146" s="101">
        <f t="shared" si="35"/>
        <v>14447.138503634636</v>
      </c>
      <c r="P146" s="101">
        <f t="shared" si="36"/>
        <v>14551.544903908261</v>
      </c>
      <c r="Q146" s="101">
        <f t="shared" si="37"/>
        <v>14656.019554181887</v>
      </c>
      <c r="R146" s="101">
        <f t="shared" si="38"/>
        <v>14760.562454455512</v>
      </c>
    </row>
    <row r="147" spans="1:18" s="35" customFormat="1" ht="15" hidden="1" x14ac:dyDescent="0.2">
      <c r="A147" s="45" t="s">
        <v>9</v>
      </c>
      <c r="B147" s="35">
        <v>2017</v>
      </c>
      <c r="C147" s="35">
        <v>8</v>
      </c>
      <c r="E147" s="46">
        <v>33604</v>
      </c>
      <c r="F147" s="41">
        <f t="shared" si="26"/>
        <v>12035.849151698936</v>
      </c>
      <c r="G147" s="101">
        <f t="shared" si="27"/>
        <v>12126.588146043596</v>
      </c>
      <c r="H147" s="101">
        <f t="shared" si="28"/>
        <v>12217.397140388255</v>
      </c>
      <c r="I147" s="101">
        <f t="shared" si="29"/>
        <v>12308.276134732914</v>
      </c>
      <c r="J147" s="101">
        <f t="shared" si="30"/>
        <v>12399.805619286573</v>
      </c>
      <c r="K147" s="101">
        <f t="shared" si="31"/>
        <v>12491.404228840231</v>
      </c>
      <c r="L147" s="101">
        <f t="shared" si="32"/>
        <v>12583.07196339389</v>
      </c>
      <c r="M147" s="101">
        <f t="shared" si="33"/>
        <v>12675.361931155951</v>
      </c>
      <c r="N147" s="101">
        <f t="shared" si="34"/>
        <v>12767.72014891801</v>
      </c>
      <c r="O147" s="101">
        <f t="shared" si="35"/>
        <v>12860.146616680071</v>
      </c>
      <c r="P147" s="101">
        <f t="shared" si="36"/>
        <v>12954.237569688492</v>
      </c>
      <c r="Q147" s="101">
        <f t="shared" si="37"/>
        <v>13048.396772696913</v>
      </c>
      <c r="R147" s="101">
        <f t="shared" si="38"/>
        <v>13142.624225705333</v>
      </c>
    </row>
    <row r="148" spans="1:18" s="35" customFormat="1" ht="15" hidden="1" x14ac:dyDescent="0.2">
      <c r="A148" s="45" t="s">
        <v>10</v>
      </c>
      <c r="B148" s="35">
        <v>2018</v>
      </c>
      <c r="C148" s="35">
        <v>9</v>
      </c>
      <c r="E148" s="46">
        <v>33970</v>
      </c>
      <c r="F148" s="41">
        <f t="shared" si="26"/>
        <v>10698.526877728309</v>
      </c>
      <c r="G148" s="101">
        <f t="shared" si="27"/>
        <v>10780.350390246498</v>
      </c>
      <c r="H148" s="101">
        <f t="shared" si="28"/>
        <v>10862.243902764687</v>
      </c>
      <c r="I148" s="101">
        <f t="shared" si="29"/>
        <v>10944.207415282874</v>
      </c>
      <c r="J148" s="101">
        <f t="shared" si="30"/>
        <v>11026.756780766818</v>
      </c>
      <c r="K148" s="101">
        <f t="shared" si="31"/>
        <v>11109.375271250765</v>
      </c>
      <c r="L148" s="101">
        <f t="shared" si="32"/>
        <v>11192.06288673471</v>
      </c>
      <c r="M148" s="101">
        <f t="shared" si="33"/>
        <v>11275.311295498484</v>
      </c>
      <c r="N148" s="101">
        <f t="shared" si="34"/>
        <v>11358.627954262261</v>
      </c>
      <c r="O148" s="101">
        <f t="shared" si="35"/>
        <v>11442.012863026037</v>
      </c>
      <c r="P148" s="101">
        <f t="shared" si="36"/>
        <v>11526.885946635706</v>
      </c>
      <c r="Q148" s="101">
        <f t="shared" si="37"/>
        <v>11611.827280245376</v>
      </c>
      <c r="R148" s="101">
        <f t="shared" si="38"/>
        <v>11696.836863855046</v>
      </c>
    </row>
    <row r="149" spans="1:18" s="35" customFormat="1" ht="15" hidden="1" x14ac:dyDescent="0.2">
      <c r="A149" s="45" t="s">
        <v>11</v>
      </c>
      <c r="B149" s="35">
        <v>2019</v>
      </c>
      <c r="C149" s="35">
        <v>10</v>
      </c>
      <c r="E149" s="46">
        <v>34335</v>
      </c>
      <c r="F149" s="41">
        <f t="shared" si="26"/>
        <v>9512.6728574406934</v>
      </c>
      <c r="G149" s="101">
        <f t="shared" si="27"/>
        <v>9586.5906764902975</v>
      </c>
      <c r="H149" s="101">
        <f t="shared" si="28"/>
        <v>9660.5784955399031</v>
      </c>
      <c r="I149" s="101">
        <f t="shared" si="29"/>
        <v>9734.6363145895066</v>
      </c>
      <c r="J149" s="101">
        <f t="shared" si="30"/>
        <v>9809.2226703272208</v>
      </c>
      <c r="K149" s="101">
        <f t="shared" si="31"/>
        <v>9883.8781510649351</v>
      </c>
      <c r="L149" s="101">
        <f t="shared" si="32"/>
        <v>9958.6027568026493</v>
      </c>
      <c r="M149" s="101">
        <f t="shared" si="33"/>
        <v>10033.833674721867</v>
      </c>
      <c r="N149" s="101">
        <f t="shared" si="34"/>
        <v>10109.132842641084</v>
      </c>
      <c r="O149" s="101">
        <f t="shared" si="35"/>
        <v>10184.500260560302</v>
      </c>
      <c r="P149" s="101">
        <f t="shared" si="36"/>
        <v>10261.199512253945</v>
      </c>
      <c r="Q149" s="101">
        <f t="shared" si="37"/>
        <v>10337.967013947586</v>
      </c>
      <c r="R149" s="101">
        <f t="shared" si="38"/>
        <v>10414.802765641229</v>
      </c>
    </row>
    <row r="150" spans="1:18" s="35" customFormat="1" ht="15" hidden="1" x14ac:dyDescent="0.2">
      <c r="A150" s="45" t="s">
        <v>12</v>
      </c>
      <c r="B150" s="35">
        <v>2020</v>
      </c>
      <c r="C150" s="35">
        <v>11</v>
      </c>
      <c r="E150" s="46">
        <v>34700</v>
      </c>
      <c r="F150" s="41">
        <f t="shared" si="26"/>
        <v>8461.4572848713306</v>
      </c>
      <c r="G150" s="101">
        <f t="shared" si="27"/>
        <v>8528.3670001038063</v>
      </c>
      <c r="H150" s="101">
        <f t="shared" si="28"/>
        <v>8595.3467153362817</v>
      </c>
      <c r="I150" s="101">
        <f t="shared" si="29"/>
        <v>8662.3964305687568</v>
      </c>
      <c r="J150" s="101">
        <f t="shared" si="30"/>
        <v>8729.9238737366686</v>
      </c>
      <c r="K150" s="101">
        <f t="shared" si="31"/>
        <v>8797.5204419045785</v>
      </c>
      <c r="L150" s="101">
        <f t="shared" si="32"/>
        <v>8865.1861350724903</v>
      </c>
      <c r="M150" s="101">
        <f t="shared" si="33"/>
        <v>8933.3098449504614</v>
      </c>
      <c r="N150" s="101">
        <f t="shared" si="34"/>
        <v>9001.5018048284328</v>
      </c>
      <c r="O150" s="101">
        <f t="shared" si="35"/>
        <v>9069.7620147064044</v>
      </c>
      <c r="P150" s="101">
        <f t="shared" si="36"/>
        <v>9139.2154678019961</v>
      </c>
      <c r="Q150" s="101">
        <f t="shared" si="37"/>
        <v>9208.7371708975879</v>
      </c>
      <c r="R150" s="101">
        <f t="shared" si="38"/>
        <v>9278.3271239931801</v>
      </c>
    </row>
    <row r="151" spans="1:18" s="35" customFormat="1" ht="15" hidden="1" x14ac:dyDescent="0.2">
      <c r="A151" s="45" t="s">
        <v>13</v>
      </c>
      <c r="C151" s="35">
        <v>12</v>
      </c>
      <c r="E151" s="46">
        <v>35065</v>
      </c>
      <c r="F151" s="41">
        <f t="shared" si="26"/>
        <v>7531.9341554319217</v>
      </c>
      <c r="G151" s="101">
        <f t="shared" si="27"/>
        <v>7592.6470498014678</v>
      </c>
      <c r="H151" s="101">
        <f t="shared" si="28"/>
        <v>7653.4299441710136</v>
      </c>
      <c r="I151" s="101">
        <f t="shared" si="29"/>
        <v>7714.2828385405601</v>
      </c>
      <c r="J151" s="101">
        <f t="shared" si="30"/>
        <v>7775.5685338942858</v>
      </c>
      <c r="K151" s="101">
        <f t="shared" si="31"/>
        <v>7836.9233542480106</v>
      </c>
      <c r="L151" s="101">
        <f t="shared" si="32"/>
        <v>7898.3472996017363</v>
      </c>
      <c r="M151" s="101">
        <f t="shared" si="33"/>
        <v>7960.1865570491473</v>
      </c>
      <c r="N151" s="101">
        <f t="shared" si="34"/>
        <v>8022.0940644965594</v>
      </c>
      <c r="O151" s="101">
        <f t="shared" si="35"/>
        <v>8084.0698219439701</v>
      </c>
      <c r="P151" s="101">
        <f t="shared" si="36"/>
        <v>8147.1162757866059</v>
      </c>
      <c r="Q151" s="101">
        <f t="shared" si="37"/>
        <v>8210.2309796292411</v>
      </c>
      <c r="R151" s="101">
        <f t="shared" si="38"/>
        <v>8273.4139334718784</v>
      </c>
    </row>
    <row r="152" spans="1:18" s="35" customFormat="1" ht="15" hidden="1" x14ac:dyDescent="0.2">
      <c r="C152" s="35">
        <v>13</v>
      </c>
      <c r="E152" s="46">
        <v>35431</v>
      </c>
      <c r="F152" s="41">
        <f t="shared" si="26"/>
        <v>6693.0330581105554</v>
      </c>
      <c r="G152" s="101">
        <f t="shared" si="27"/>
        <v>6748.153278497959</v>
      </c>
      <c r="H152" s="101">
        <f t="shared" si="28"/>
        <v>6803.3434988853624</v>
      </c>
      <c r="I152" s="101">
        <f t="shared" si="29"/>
        <v>6858.6037192727663</v>
      </c>
      <c r="J152" s="101">
        <f t="shared" si="30"/>
        <v>6914.2561937579785</v>
      </c>
      <c r="K152" s="101">
        <f t="shared" si="31"/>
        <v>6969.9777932431907</v>
      </c>
      <c r="L152" s="101">
        <f t="shared" si="32"/>
        <v>7025.7685177284038</v>
      </c>
      <c r="M152" s="101">
        <f t="shared" si="33"/>
        <v>7081.9360130936384</v>
      </c>
      <c r="N152" s="101">
        <f t="shared" si="34"/>
        <v>7138.1717584588732</v>
      </c>
      <c r="O152" s="101">
        <f t="shared" si="35"/>
        <v>7194.4757538241074</v>
      </c>
      <c r="P152" s="101">
        <f t="shared" si="36"/>
        <v>7251.7398462239644</v>
      </c>
      <c r="Q152" s="101">
        <f t="shared" si="37"/>
        <v>7309.0721886238207</v>
      </c>
      <c r="R152" s="101">
        <f t="shared" si="38"/>
        <v>7366.4727810236773</v>
      </c>
    </row>
    <row r="153" spans="1:18" s="35" customFormat="1" ht="15" hidden="1" x14ac:dyDescent="0.2">
      <c r="C153" s="35">
        <v>14</v>
      </c>
      <c r="E153" s="46">
        <v>35796</v>
      </c>
      <c r="F153" s="41">
        <f t="shared" si="26"/>
        <v>5955.1107965778729</v>
      </c>
      <c r="G153" s="101">
        <f t="shared" si="27"/>
        <v>6005.3115352217255</v>
      </c>
      <c r="H153" s="101">
        <f t="shared" si="28"/>
        <v>6055.5822738655779</v>
      </c>
      <c r="I153" s="101">
        <f t="shared" si="29"/>
        <v>6105.92301250943</v>
      </c>
      <c r="J153" s="101">
        <f t="shared" si="30"/>
        <v>6156.6203390084502</v>
      </c>
      <c r="K153" s="101">
        <f t="shared" si="31"/>
        <v>6207.3867905074712</v>
      </c>
      <c r="L153" s="101">
        <f t="shared" si="32"/>
        <v>6258.2223670064914</v>
      </c>
      <c r="M153" s="101">
        <f t="shared" si="33"/>
        <v>6309.4008123920339</v>
      </c>
      <c r="N153" s="101">
        <f t="shared" si="34"/>
        <v>6360.6475077775758</v>
      </c>
      <c r="O153" s="101">
        <f t="shared" si="35"/>
        <v>6411.962453163118</v>
      </c>
      <c r="P153" s="101">
        <f t="shared" si="36"/>
        <v>6464.1402091086784</v>
      </c>
      <c r="Q153" s="101">
        <f t="shared" si="37"/>
        <v>6516.3862150542391</v>
      </c>
      <c r="R153" s="101">
        <f t="shared" si="38"/>
        <v>6568.7004709997991</v>
      </c>
    </row>
    <row r="154" spans="1:18" s="35" customFormat="1" ht="15" hidden="1" x14ac:dyDescent="0.2">
      <c r="E154" s="46">
        <v>36161</v>
      </c>
      <c r="F154" s="41">
        <f t="shared" si="26"/>
        <v>5303.9267657867558</v>
      </c>
      <c r="G154" s="101">
        <f t="shared" si="27"/>
        <v>5349.7862775586673</v>
      </c>
      <c r="H154" s="101">
        <f t="shared" si="28"/>
        <v>5395.7157893305794</v>
      </c>
      <c r="I154" s="101">
        <f t="shared" si="29"/>
        <v>5441.7153011024911</v>
      </c>
      <c r="J154" s="101">
        <f t="shared" si="30"/>
        <v>5488.0399268347492</v>
      </c>
      <c r="K154" s="101">
        <f t="shared" si="31"/>
        <v>5534.4336775670072</v>
      </c>
      <c r="L154" s="101">
        <f t="shared" si="32"/>
        <v>5580.8965532992652</v>
      </c>
      <c r="M154" s="101">
        <f t="shared" si="33"/>
        <v>5627.6723808957104</v>
      </c>
      <c r="N154" s="101">
        <f t="shared" si="34"/>
        <v>5674.5164584921558</v>
      </c>
      <c r="O154" s="101">
        <f t="shared" si="35"/>
        <v>5721.4287860886006</v>
      </c>
      <c r="P154" s="101">
        <f t="shared" si="36"/>
        <v>5769.1180731981767</v>
      </c>
      <c r="Q154" s="101">
        <f t="shared" si="37"/>
        <v>5816.875610307753</v>
      </c>
      <c r="R154" s="101">
        <f t="shared" si="38"/>
        <v>5864.7013974173278</v>
      </c>
    </row>
    <row r="155" spans="1:18" s="35" customFormat="1" ht="15" hidden="1" x14ac:dyDescent="0.2">
      <c r="E155" s="46">
        <v>36526</v>
      </c>
      <c r="F155" s="41">
        <f t="shared" si="26"/>
        <v>4714.8835570194424</v>
      </c>
      <c r="G155" s="101">
        <f t="shared" si="27"/>
        <v>4756.8161140662387</v>
      </c>
      <c r="H155" s="101">
        <f t="shared" si="28"/>
        <v>4798.8186711130347</v>
      </c>
      <c r="I155" s="101">
        <f t="shared" si="29"/>
        <v>4840.8912281598314</v>
      </c>
      <c r="J155" s="101">
        <f t="shared" si="30"/>
        <v>4883.2604287452168</v>
      </c>
      <c r="K155" s="101">
        <f t="shared" si="31"/>
        <v>4925.6987543306022</v>
      </c>
      <c r="L155" s="101">
        <f t="shared" si="32"/>
        <v>4968.2062049159877</v>
      </c>
      <c r="M155" s="101">
        <f t="shared" si="33"/>
        <v>5010.9995452479416</v>
      </c>
      <c r="N155" s="101">
        <f t="shared" si="34"/>
        <v>5053.8611355798957</v>
      </c>
      <c r="O155" s="101">
        <f t="shared" si="35"/>
        <v>5096.7909759118493</v>
      </c>
      <c r="P155" s="101">
        <f t="shared" si="36"/>
        <v>5140.4201172552766</v>
      </c>
      <c r="Q155" s="101">
        <f t="shared" si="37"/>
        <v>5184.1175085987034</v>
      </c>
      <c r="R155" s="101">
        <f t="shared" si="38"/>
        <v>5227.8831499421303</v>
      </c>
    </row>
    <row r="156" spans="1:18" s="35" customFormat="1" ht="15" hidden="1" x14ac:dyDescent="0.2">
      <c r="E156" s="46">
        <v>36892</v>
      </c>
      <c r="F156" s="41">
        <f t="shared" si="26"/>
        <v>4200.9271748642259</v>
      </c>
      <c r="G156" s="101">
        <f t="shared" si="27"/>
        <v>4239.4333560299874</v>
      </c>
      <c r="H156" s="101">
        <f t="shared" si="28"/>
        <v>4278.0095371957486</v>
      </c>
      <c r="I156" s="101">
        <f t="shared" si="29"/>
        <v>4316.6557183615105</v>
      </c>
      <c r="J156" s="101">
        <f t="shared" si="30"/>
        <v>4355.5737018407235</v>
      </c>
      <c r="K156" s="101">
        <f t="shared" si="31"/>
        <v>4394.5608103199374</v>
      </c>
      <c r="L156" s="101">
        <f t="shared" si="32"/>
        <v>4433.6170437991505</v>
      </c>
      <c r="M156" s="101">
        <f t="shared" si="33"/>
        <v>4472.9355545838453</v>
      </c>
      <c r="N156" s="101">
        <f t="shared" si="34"/>
        <v>4512.3223153685394</v>
      </c>
      <c r="O156" s="101">
        <f t="shared" si="35"/>
        <v>4551.7773261532338</v>
      </c>
      <c r="P156" s="101">
        <f t="shared" si="36"/>
        <v>4591.8638787732298</v>
      </c>
      <c r="Q156" s="101">
        <f t="shared" si="37"/>
        <v>4632.018681393226</v>
      </c>
      <c r="R156" s="101">
        <f t="shared" si="38"/>
        <v>4672.2417340132215</v>
      </c>
    </row>
    <row r="157" spans="1:18" s="35" customFormat="1" ht="15" hidden="1" x14ac:dyDescent="0.2">
      <c r="E157" s="46">
        <v>37257</v>
      </c>
      <c r="F157" s="41">
        <f t="shared" si="26"/>
        <v>3742.6386124386663</v>
      </c>
      <c r="G157" s="101">
        <f t="shared" si="27"/>
        <v>3778.0895365215906</v>
      </c>
      <c r="H157" s="101">
        <f t="shared" si="28"/>
        <v>3813.6104606045155</v>
      </c>
      <c r="I157" s="101">
        <f t="shared" si="29"/>
        <v>3849.2013846874397</v>
      </c>
      <c r="J157" s="101">
        <f t="shared" si="30"/>
        <v>3885.0419604699655</v>
      </c>
      <c r="K157" s="101">
        <f t="shared" si="31"/>
        <v>3920.9516612524908</v>
      </c>
      <c r="L157" s="101">
        <f t="shared" si="32"/>
        <v>3956.9304870350165</v>
      </c>
      <c r="M157" s="101">
        <f t="shared" si="33"/>
        <v>3993.1505352007443</v>
      </c>
      <c r="N157" s="101">
        <f t="shared" si="34"/>
        <v>4029.4388333664715</v>
      </c>
      <c r="O157" s="101">
        <f t="shared" si="35"/>
        <v>4065.7953815321994</v>
      </c>
      <c r="P157" s="101">
        <f t="shared" si="36"/>
        <v>4102.7230515121582</v>
      </c>
      <c r="Q157" s="101">
        <f t="shared" si="37"/>
        <v>4139.7189714921178</v>
      </c>
      <c r="R157" s="101">
        <f t="shared" si="38"/>
        <v>4176.7831414720777</v>
      </c>
    </row>
    <row r="158" spans="1:18" s="35" customFormat="1" ht="15" hidden="1" x14ac:dyDescent="0.2">
      <c r="E158" s="46">
        <v>37622</v>
      </c>
      <c r="F158" s="41">
        <f t="shared" si="26"/>
        <v>3320.5988628603263</v>
      </c>
      <c r="G158" s="101">
        <f t="shared" si="27"/>
        <v>3353.2361886127287</v>
      </c>
      <c r="H158" s="101">
        <f t="shared" si="28"/>
        <v>3385.9435143651308</v>
      </c>
      <c r="I158" s="101">
        <f t="shared" si="29"/>
        <v>3418.720840117533</v>
      </c>
      <c r="J158" s="101">
        <f t="shared" si="30"/>
        <v>3451.7274189816403</v>
      </c>
      <c r="K158" s="101">
        <f t="shared" si="31"/>
        <v>3484.8031228457471</v>
      </c>
      <c r="L158" s="101">
        <f t="shared" si="32"/>
        <v>3517.9479517098544</v>
      </c>
      <c r="M158" s="101">
        <f t="shared" si="33"/>
        <v>3551.3146133959685</v>
      </c>
      <c r="N158" s="101">
        <f t="shared" si="34"/>
        <v>3584.7495250820821</v>
      </c>
      <c r="O158" s="101">
        <f t="shared" si="35"/>
        <v>3618.2526867681963</v>
      </c>
      <c r="P158" s="101">
        <f t="shared" si="36"/>
        <v>3652.2713292321896</v>
      </c>
      <c r="Q158" s="101">
        <f t="shared" si="37"/>
        <v>3686.3582216961827</v>
      </c>
      <c r="R158" s="101">
        <f t="shared" si="38"/>
        <v>3720.513364160176</v>
      </c>
    </row>
    <row r="159" spans="1:18" s="35" customFormat="1" ht="15" hidden="1" x14ac:dyDescent="0.2">
      <c r="E159" s="46">
        <v>37987</v>
      </c>
      <c r="F159" s="41">
        <f t="shared" si="26"/>
        <v>2943.0850848386249</v>
      </c>
      <c r="G159" s="101">
        <f t="shared" si="27"/>
        <v>2973.2056520708825</v>
      </c>
      <c r="H159" s="101">
        <f t="shared" si="28"/>
        <v>3003.3962193031402</v>
      </c>
      <c r="I159" s="101">
        <f t="shared" si="29"/>
        <v>3033.6567865353973</v>
      </c>
      <c r="J159" s="101">
        <f t="shared" si="30"/>
        <v>3064.1283603800885</v>
      </c>
      <c r="K159" s="101">
        <f t="shared" si="31"/>
        <v>3094.6690592247801</v>
      </c>
      <c r="L159" s="101">
        <f t="shared" si="32"/>
        <v>3125.2788830694712</v>
      </c>
      <c r="M159" s="101">
        <f t="shared" si="33"/>
        <v>3156.0931958094229</v>
      </c>
      <c r="N159" s="101">
        <f t="shared" si="34"/>
        <v>3186.9757585493739</v>
      </c>
      <c r="O159" s="101">
        <f t="shared" si="35"/>
        <v>3217.9265712893257</v>
      </c>
      <c r="P159" s="101">
        <f t="shared" si="36"/>
        <v>3249.3430940027065</v>
      </c>
      <c r="Q159" s="101">
        <f t="shared" si="37"/>
        <v>3280.8278667160866</v>
      </c>
      <c r="R159" s="101">
        <f t="shared" si="38"/>
        <v>3312.3808894294675</v>
      </c>
    </row>
    <row r="160" spans="1:18" s="35" customFormat="1" ht="15" hidden="1" x14ac:dyDescent="0.2">
      <c r="E160" s="46">
        <v>38353</v>
      </c>
      <c r="F160" s="41">
        <f t="shared" si="26"/>
        <v>2591.4850721068256</v>
      </c>
      <c r="G160" s="101">
        <f t="shared" si="27"/>
        <v>2619.2616392542045</v>
      </c>
      <c r="H160" s="101">
        <f t="shared" si="28"/>
        <v>2647.1082064015832</v>
      </c>
      <c r="I160" s="101">
        <f t="shared" si="29"/>
        <v>2675.024773548962</v>
      </c>
      <c r="J160" s="101">
        <f t="shared" si="30"/>
        <v>2703.1353533081592</v>
      </c>
      <c r="K160" s="101">
        <f t="shared" si="31"/>
        <v>2731.3150580673569</v>
      </c>
      <c r="L160" s="101">
        <f t="shared" si="32"/>
        <v>2759.563887826554</v>
      </c>
      <c r="M160" s="101">
        <f t="shared" si="33"/>
        <v>2788.0010530974268</v>
      </c>
      <c r="N160" s="101">
        <f t="shared" si="34"/>
        <v>2816.506468368299</v>
      </c>
      <c r="O160" s="101">
        <f t="shared" si="35"/>
        <v>2845.0801336391719</v>
      </c>
      <c r="P160" s="101">
        <f t="shared" si="36"/>
        <v>2874.0731545078265</v>
      </c>
      <c r="Q160" s="101">
        <f t="shared" si="37"/>
        <v>2903.134425376481</v>
      </c>
      <c r="R160" s="101">
        <f t="shared" si="38"/>
        <v>2932.2639462451357</v>
      </c>
    </row>
    <row r="161" spans="5:18" s="35" customFormat="1" ht="15" hidden="1" x14ac:dyDescent="0.2">
      <c r="E161" s="46">
        <v>38718</v>
      </c>
      <c r="F161" s="41">
        <f t="shared" si="26"/>
        <v>2268.0886898321305</v>
      </c>
      <c r="G161" s="101">
        <f t="shared" si="27"/>
        <v>2293.7092810976778</v>
      </c>
      <c r="H161" s="101">
        <f t="shared" si="28"/>
        <v>2319.3998723632258</v>
      </c>
      <c r="I161" s="101">
        <f t="shared" si="29"/>
        <v>2345.160463628773</v>
      </c>
      <c r="J161" s="101">
        <f t="shared" si="30"/>
        <v>2371.0994366809955</v>
      </c>
      <c r="K161" s="101">
        <f t="shared" si="31"/>
        <v>2397.1075347332185</v>
      </c>
      <c r="L161" s="101">
        <f t="shared" si="32"/>
        <v>2423.184757785441</v>
      </c>
      <c r="M161" s="101">
        <f t="shared" si="33"/>
        <v>2449.4354587110465</v>
      </c>
      <c r="N161" s="101">
        <f t="shared" si="34"/>
        <v>2475.7544096366514</v>
      </c>
      <c r="O161" s="101">
        <f t="shared" si="35"/>
        <v>2502.141610562257</v>
      </c>
      <c r="P161" s="101">
        <f t="shared" si="36"/>
        <v>2528.9055310309118</v>
      </c>
      <c r="Q161" s="101">
        <f t="shared" si="37"/>
        <v>2555.7377014995664</v>
      </c>
      <c r="R161" s="101">
        <f t="shared" si="38"/>
        <v>2582.6381219682207</v>
      </c>
    </row>
    <row r="162" spans="5:18" s="35" customFormat="1" ht="15" hidden="1" x14ac:dyDescent="0.2">
      <c r="E162" s="46">
        <v>39083</v>
      </c>
      <c r="F162" s="41">
        <f t="shared" si="26"/>
        <v>1969.0359838425704</v>
      </c>
      <c r="G162" s="101">
        <f t="shared" si="27"/>
        <v>1992.6628904015208</v>
      </c>
      <c r="H162" s="101">
        <f t="shared" si="28"/>
        <v>2016.3597969604714</v>
      </c>
      <c r="I162" s="101">
        <f t="shared" si="29"/>
        <v>2040.1267035194219</v>
      </c>
      <c r="J162" s="101">
        <f t="shared" si="30"/>
        <v>2064.0575376509246</v>
      </c>
      <c r="K162" s="101">
        <f t="shared" si="31"/>
        <v>2088.0574967824277</v>
      </c>
      <c r="L162" s="101">
        <f t="shared" si="32"/>
        <v>2112.1265809139304</v>
      </c>
      <c r="M162" s="101">
        <f t="shared" si="33"/>
        <v>2136.3554036898709</v>
      </c>
      <c r="N162" s="101">
        <f t="shared" si="34"/>
        <v>2160.6524764658111</v>
      </c>
      <c r="O162" s="101">
        <f t="shared" si="35"/>
        <v>2185.0177992417521</v>
      </c>
      <c r="P162" s="101">
        <f t="shared" si="36"/>
        <v>2209.7204149368235</v>
      </c>
      <c r="Q162" s="101">
        <f t="shared" si="37"/>
        <v>2234.4912806318948</v>
      </c>
      <c r="R162" s="101">
        <f t="shared" si="38"/>
        <v>2259.3303963269659</v>
      </c>
    </row>
    <row r="163" spans="5:18" s="35" customFormat="1" ht="15" hidden="1" x14ac:dyDescent="0.2">
      <c r="E163" s="46">
        <v>39448</v>
      </c>
      <c r="F163" s="41">
        <f t="shared" si="26"/>
        <v>1693.2860861119373</v>
      </c>
      <c r="G163" s="101">
        <f t="shared" si="27"/>
        <v>1715.0746600193502</v>
      </c>
      <c r="H163" s="101">
        <f t="shared" si="28"/>
        <v>1736.933233926763</v>
      </c>
      <c r="I163" s="101">
        <f t="shared" si="29"/>
        <v>1758.861807834176</v>
      </c>
      <c r="J163" s="101">
        <f t="shared" si="30"/>
        <v>1780.9409814024177</v>
      </c>
      <c r="K163" s="101">
        <f t="shared" si="31"/>
        <v>1803.0892799706594</v>
      </c>
      <c r="L163" s="101">
        <f t="shared" si="32"/>
        <v>1825.306703538901</v>
      </c>
      <c r="M163" s="101">
        <f t="shared" si="33"/>
        <v>1847.6711971119039</v>
      </c>
      <c r="N163" s="101">
        <f t="shared" si="34"/>
        <v>1870.1039406849068</v>
      </c>
      <c r="O163" s="101">
        <f t="shared" si="35"/>
        <v>1892.6049342579097</v>
      </c>
      <c r="P163" s="101">
        <f t="shared" si="36"/>
        <v>1915.4068663305861</v>
      </c>
      <c r="Q163" s="101">
        <f t="shared" si="37"/>
        <v>1938.2770484032626</v>
      </c>
      <c r="R163" s="101">
        <f t="shared" si="38"/>
        <v>1961.2154804759391</v>
      </c>
    </row>
    <row r="164" spans="5:18" s="35" customFormat="1" ht="15" hidden="1" x14ac:dyDescent="0.2">
      <c r="E164" s="46">
        <v>39814</v>
      </c>
      <c r="F164" s="41">
        <f t="shared" si="26"/>
        <v>1439.5443961814015</v>
      </c>
      <c r="G164" s="101">
        <f t="shared" si="27"/>
        <v>1459.6413588226108</v>
      </c>
      <c r="H164" s="101">
        <f t="shared" si="28"/>
        <v>1479.80832146382</v>
      </c>
      <c r="I164" s="101">
        <f t="shared" si="29"/>
        <v>1500.0452841050296</v>
      </c>
      <c r="J164" s="101">
        <f t="shared" si="30"/>
        <v>1520.4205822253878</v>
      </c>
      <c r="K164" s="101">
        <f t="shared" si="31"/>
        <v>1540.8650053457459</v>
      </c>
      <c r="L164" s="101">
        <f t="shared" si="32"/>
        <v>1561.378553466104</v>
      </c>
      <c r="M164" s="101">
        <f t="shared" si="33"/>
        <v>1582.0275140636336</v>
      </c>
      <c r="N164" s="101">
        <f t="shared" si="34"/>
        <v>1602.7447246611634</v>
      </c>
      <c r="O164" s="101">
        <f t="shared" si="35"/>
        <v>1623.5301852586931</v>
      </c>
      <c r="P164" s="101">
        <f t="shared" si="36"/>
        <v>1644.5831314628747</v>
      </c>
      <c r="Q164" s="101">
        <f t="shared" si="37"/>
        <v>1665.7043276670561</v>
      </c>
      <c r="R164" s="101">
        <f t="shared" si="38"/>
        <v>1686.8937738712377</v>
      </c>
    </row>
    <row r="165" spans="5:18" s="35" customFormat="1" ht="15" hidden="1" x14ac:dyDescent="0.2">
      <c r="E165" s="46">
        <v>40179</v>
      </c>
      <c r="F165" s="41">
        <f t="shared" si="26"/>
        <v>1203.9271126744761</v>
      </c>
      <c r="G165" s="101">
        <f t="shared" si="27"/>
        <v>1222.4532934256392</v>
      </c>
      <c r="H165" s="101">
        <f t="shared" si="28"/>
        <v>1241.0494741768025</v>
      </c>
      <c r="I165" s="101">
        <f t="shared" si="29"/>
        <v>1259.7156549279657</v>
      </c>
      <c r="J165" s="101">
        <f t="shared" si="30"/>
        <v>1278.5087829895749</v>
      </c>
      <c r="K165" s="101">
        <f t="shared" si="31"/>
        <v>1297.3710360511839</v>
      </c>
      <c r="L165" s="101">
        <f t="shared" si="32"/>
        <v>1316.302414112793</v>
      </c>
      <c r="M165" s="101">
        <f t="shared" si="33"/>
        <v>1335.3583798045263</v>
      </c>
      <c r="N165" s="101">
        <f t="shared" si="34"/>
        <v>1354.4825954962594</v>
      </c>
      <c r="O165" s="101">
        <f t="shared" si="35"/>
        <v>1373.6750611879927</v>
      </c>
      <c r="P165" s="101">
        <f t="shared" si="36"/>
        <v>1393.1039490857147</v>
      </c>
      <c r="Q165" s="101">
        <f t="shared" si="37"/>
        <v>1412.6010869834367</v>
      </c>
      <c r="R165" s="101">
        <f t="shared" si="38"/>
        <v>1432.1664748811586</v>
      </c>
    </row>
    <row r="166" spans="5:18" s="35" customFormat="1" ht="15" hidden="1" x14ac:dyDescent="0.2">
      <c r="E166" s="46">
        <v>40544</v>
      </c>
      <c r="F166" s="41">
        <f t="shared" si="26"/>
        <v>986.43423559115899</v>
      </c>
      <c r="G166" s="101">
        <f t="shared" si="27"/>
        <v>1003.5104638284334</v>
      </c>
      <c r="H166" s="101">
        <f t="shared" si="28"/>
        <v>1020.6566920657078</v>
      </c>
      <c r="I166" s="101">
        <f t="shared" si="29"/>
        <v>1037.8729203029823</v>
      </c>
      <c r="J166" s="101">
        <f t="shared" si="30"/>
        <v>1055.2055836949769</v>
      </c>
      <c r="K166" s="101">
        <f t="shared" si="31"/>
        <v>1072.6073720869715</v>
      </c>
      <c r="L166" s="101">
        <f t="shared" si="32"/>
        <v>1090.0782854789661</v>
      </c>
      <c r="M166" s="101">
        <f t="shared" si="33"/>
        <v>1107.6637943345793</v>
      </c>
      <c r="N166" s="101">
        <f t="shared" si="34"/>
        <v>1125.3175531901927</v>
      </c>
      <c r="O166" s="101">
        <f t="shared" si="35"/>
        <v>1143.039562045806</v>
      </c>
      <c r="P166" s="101">
        <f t="shared" si="36"/>
        <v>1160.9693191991037</v>
      </c>
      <c r="Q166" s="101">
        <f t="shared" si="37"/>
        <v>1178.9673263524014</v>
      </c>
      <c r="R166" s="101">
        <f t="shared" si="38"/>
        <v>1197.0335835056992</v>
      </c>
    </row>
    <row r="167" spans="5:18" s="35" customFormat="1" ht="15" hidden="1" x14ac:dyDescent="0.2">
      <c r="E167" s="46">
        <v>40909</v>
      </c>
      <c r="F167" s="41">
        <f t="shared" si="26"/>
        <v>784.47656401379356</v>
      </c>
      <c r="G167" s="101">
        <f t="shared" si="27"/>
        <v>800.20640777388553</v>
      </c>
      <c r="H167" s="101">
        <f t="shared" si="28"/>
        <v>816.00625153397755</v>
      </c>
      <c r="I167" s="101">
        <f t="shared" si="29"/>
        <v>831.8760952940695</v>
      </c>
      <c r="J167" s="101">
        <f t="shared" si="30"/>
        <v>847.85261292142218</v>
      </c>
      <c r="K167" s="101">
        <f t="shared" si="31"/>
        <v>863.89825554877473</v>
      </c>
      <c r="L167" s="101">
        <f t="shared" si="32"/>
        <v>880.01302317612738</v>
      </c>
      <c r="M167" s="101">
        <f t="shared" si="33"/>
        <v>896.2331078267722</v>
      </c>
      <c r="N167" s="101">
        <f t="shared" si="34"/>
        <v>912.52144247741705</v>
      </c>
      <c r="O167" s="101">
        <f t="shared" si="35"/>
        <v>928.87802712806183</v>
      </c>
      <c r="P167" s="101">
        <f t="shared" si="36"/>
        <v>945.41573430439428</v>
      </c>
      <c r="Q167" s="101">
        <f t="shared" si="37"/>
        <v>962.02169148072664</v>
      </c>
      <c r="R167" s="101">
        <f t="shared" si="38"/>
        <v>978.69589865705905</v>
      </c>
    </row>
    <row r="168" spans="5:18" s="35" customFormat="1" ht="15" hidden="1" x14ac:dyDescent="0.2">
      <c r="E168" s="46">
        <v>41275</v>
      </c>
      <c r="F168" s="41">
        <f t="shared" si="26"/>
        <v>599.34869840120825</v>
      </c>
      <c r="G168" s="101">
        <f t="shared" si="27"/>
        <v>613.84435639054959</v>
      </c>
      <c r="H168" s="101">
        <f t="shared" si="28"/>
        <v>628.41001437989109</v>
      </c>
      <c r="I168" s="101">
        <f t="shared" si="29"/>
        <v>643.04567236923242</v>
      </c>
      <c r="J168" s="101">
        <f t="shared" si="30"/>
        <v>657.77905637899653</v>
      </c>
      <c r="K168" s="101">
        <f t="shared" si="31"/>
        <v>672.58156538876062</v>
      </c>
      <c r="L168" s="101">
        <f t="shared" si="32"/>
        <v>687.4531993985247</v>
      </c>
      <c r="M168" s="101">
        <f t="shared" si="33"/>
        <v>702.42164519461517</v>
      </c>
      <c r="N168" s="101">
        <f t="shared" si="34"/>
        <v>717.45834099070555</v>
      </c>
      <c r="O168" s="101">
        <f t="shared" si="35"/>
        <v>732.56328678679597</v>
      </c>
      <c r="P168" s="101">
        <f t="shared" si="36"/>
        <v>747.82494815091013</v>
      </c>
      <c r="Q168" s="101">
        <f t="shared" si="37"/>
        <v>763.15485951502433</v>
      </c>
      <c r="R168" s="101">
        <f t="shared" si="38"/>
        <v>778.55302087913844</v>
      </c>
    </row>
    <row r="169" spans="5:18" s="35" customFormat="1" ht="15" hidden="1" x14ac:dyDescent="0.2">
      <c r="E169" s="46">
        <v>41640</v>
      </c>
      <c r="F169" s="41">
        <f t="shared" si="26"/>
        <v>429.6201289585922</v>
      </c>
      <c r="G169" s="101">
        <f t="shared" si="27"/>
        <v>442.98426315164949</v>
      </c>
      <c r="H169" s="101">
        <f t="shared" si="28"/>
        <v>456.41839734470676</v>
      </c>
      <c r="I169" s="101">
        <f t="shared" si="29"/>
        <v>469.92253153776403</v>
      </c>
      <c r="J169" s="101">
        <f t="shared" si="30"/>
        <v>483.51618820372096</v>
      </c>
      <c r="K169" s="101">
        <f t="shared" si="31"/>
        <v>497.17896986967793</v>
      </c>
      <c r="L169" s="101">
        <f t="shared" si="32"/>
        <v>510.91087653563488</v>
      </c>
      <c r="M169" s="101">
        <f t="shared" si="33"/>
        <v>524.73179723311648</v>
      </c>
      <c r="N169" s="101">
        <f t="shared" si="34"/>
        <v>538.62096793059823</v>
      </c>
      <c r="O169" s="101">
        <f t="shared" si="35"/>
        <v>552.57838862807978</v>
      </c>
      <c r="P169" s="101">
        <f t="shared" si="36"/>
        <v>566.67014815416235</v>
      </c>
      <c r="Q169" s="101">
        <f t="shared" si="37"/>
        <v>580.83015768024484</v>
      </c>
      <c r="R169" s="101">
        <f t="shared" si="38"/>
        <v>595.05841720632736</v>
      </c>
    </row>
    <row r="170" spans="5:18" s="35" customFormat="1" ht="15" hidden="1" x14ac:dyDescent="0.2">
      <c r="E170" s="46">
        <v>42005</v>
      </c>
      <c r="F170" s="41">
        <f t="shared" si="26"/>
        <v>274.01336656715364</v>
      </c>
      <c r="G170" s="101">
        <f t="shared" si="27"/>
        <v>286.34012234426802</v>
      </c>
      <c r="H170" s="101">
        <f t="shared" si="28"/>
        <v>298.73687812138235</v>
      </c>
      <c r="I170" s="101">
        <f t="shared" si="29"/>
        <v>311.20363389849672</v>
      </c>
      <c r="J170" s="101">
        <f t="shared" si="30"/>
        <v>323.75239115499517</v>
      </c>
      <c r="K170" s="101">
        <f t="shared" si="31"/>
        <v>336.3702734114936</v>
      </c>
      <c r="L170" s="101">
        <f t="shared" si="32"/>
        <v>349.05728066799202</v>
      </c>
      <c r="M170" s="101">
        <f t="shared" si="33"/>
        <v>361.82615299233396</v>
      </c>
      <c r="N170" s="101">
        <f t="shared" si="34"/>
        <v>374.66327531667588</v>
      </c>
      <c r="O170" s="101">
        <f t="shared" si="35"/>
        <v>387.56864764101783</v>
      </c>
      <c r="P170" s="101">
        <f t="shared" si="36"/>
        <v>400.58784385068446</v>
      </c>
      <c r="Q170" s="101">
        <f t="shared" si="37"/>
        <v>413.67529006035102</v>
      </c>
      <c r="R170" s="101">
        <f t="shared" si="38"/>
        <v>426.83098627001766</v>
      </c>
    </row>
    <row r="171" spans="5:18" s="35" customFormat="1" ht="15" hidden="1" x14ac:dyDescent="0.2">
      <c r="E171" s="46">
        <v>42370</v>
      </c>
      <c r="F171" s="41">
        <f t="shared" si="26"/>
        <v>131.11441741181443</v>
      </c>
      <c r="G171" s="101">
        <f t="shared" si="27"/>
        <v>142.48851352789319</v>
      </c>
      <c r="H171" s="101">
        <f t="shared" si="28"/>
        <v>153.93260964397194</v>
      </c>
      <c r="I171" s="101">
        <f t="shared" si="29"/>
        <v>165.44670576005069</v>
      </c>
      <c r="J171" s="101">
        <f t="shared" si="30"/>
        <v>177.03589657297101</v>
      </c>
      <c r="K171" s="101">
        <f t="shared" si="31"/>
        <v>188.69421238589138</v>
      </c>
      <c r="L171" s="101">
        <f t="shared" si="32"/>
        <v>200.4216531988117</v>
      </c>
      <c r="M171" s="101">
        <f t="shared" si="33"/>
        <v>212.22439394460397</v>
      </c>
      <c r="N171" s="101">
        <f t="shared" si="34"/>
        <v>224.09538469039626</v>
      </c>
      <c r="O171" s="101">
        <f t="shared" si="35"/>
        <v>236.03462543618855</v>
      </c>
      <c r="P171" s="101">
        <f t="shared" si="36"/>
        <v>248.06885050152377</v>
      </c>
      <c r="Q171" s="101">
        <f t="shared" si="37"/>
        <v>260.17132556685897</v>
      </c>
      <c r="R171" s="101">
        <f t="shared" si="38"/>
        <v>272.34205063219423</v>
      </c>
    </row>
    <row r="172" spans="5:18" s="35" customFormat="1" ht="15" hidden="1" x14ac:dyDescent="0.2">
      <c r="E172" s="46">
        <v>42736</v>
      </c>
      <c r="F172" s="41">
        <f t="shared" si="26"/>
        <v>0</v>
      </c>
      <c r="G172" s="101">
        <f t="shared" si="27"/>
        <v>10.5</v>
      </c>
      <c r="H172" s="101">
        <f t="shared" si="28"/>
        <v>21.07</v>
      </c>
      <c r="I172" s="101">
        <f t="shared" si="29"/>
        <v>31.71</v>
      </c>
      <c r="J172" s="101">
        <f t="shared" si="30"/>
        <v>42.418757499999998</v>
      </c>
      <c r="K172" s="101">
        <f t="shared" si="31"/>
        <v>53.196640000000002</v>
      </c>
      <c r="L172" s="101">
        <f t="shared" si="32"/>
        <v>64.043647500000006</v>
      </c>
      <c r="M172" s="101">
        <f t="shared" si="33"/>
        <v>74.959931208750007</v>
      </c>
      <c r="N172" s="101">
        <f t="shared" si="34"/>
        <v>85.944464917500014</v>
      </c>
      <c r="O172" s="101">
        <f t="shared" si="35"/>
        <v>96.997248626250013</v>
      </c>
      <c r="P172" s="101">
        <f t="shared" si="36"/>
        <v>108.12773074232064</v>
      </c>
      <c r="Q172" s="101">
        <f t="shared" si="37"/>
        <v>119.32646285839127</v>
      </c>
      <c r="R172" s="101">
        <f t="shared" si="38"/>
        <v>130.5934449744619</v>
      </c>
    </row>
    <row r="173" spans="5:18" s="35" customFormat="1" ht="15.75" hidden="1" x14ac:dyDescent="0.2">
      <c r="E173" s="50"/>
      <c r="F173" s="51"/>
      <c r="G173" s="42"/>
      <c r="H173" s="42"/>
      <c r="I173" s="42"/>
      <c r="J173" s="42"/>
      <c r="K173" s="42"/>
      <c r="L173" s="42"/>
      <c r="M173" s="42"/>
      <c r="N173" s="42"/>
      <c r="O173" s="42"/>
      <c r="P173" s="42"/>
      <c r="Q173" s="42"/>
      <c r="R173" s="42"/>
    </row>
    <row r="174" spans="5:18" s="35" customFormat="1" ht="15.75" hidden="1" x14ac:dyDescent="0.2">
      <c r="E174" s="50"/>
      <c r="F174" s="51"/>
      <c r="G174" s="42"/>
      <c r="H174" s="42"/>
      <c r="I174" s="42"/>
      <c r="J174" s="42"/>
      <c r="K174" s="42"/>
      <c r="L174" s="42"/>
      <c r="M174" s="42"/>
      <c r="N174" s="42"/>
      <c r="O174" s="42"/>
      <c r="P174" s="42"/>
      <c r="Q174" s="42"/>
      <c r="R174" s="42"/>
    </row>
    <row r="175" spans="5:18" s="35" customFormat="1" ht="15.75" hidden="1" x14ac:dyDescent="0.2">
      <c r="E175" s="50"/>
      <c r="F175" s="51"/>
      <c r="G175" s="42"/>
      <c r="H175" s="42"/>
      <c r="I175" s="42"/>
      <c r="J175" s="42"/>
      <c r="K175" s="42"/>
      <c r="L175" s="42"/>
      <c r="M175" s="42"/>
      <c r="N175" s="42"/>
      <c r="O175" s="42"/>
      <c r="P175" s="42"/>
      <c r="Q175" s="42"/>
      <c r="R175" s="42"/>
    </row>
    <row r="176" spans="5:18" s="35" customFormat="1" ht="15.75" hidden="1" x14ac:dyDescent="0.2">
      <c r="E176" s="50"/>
      <c r="F176" s="51"/>
      <c r="G176" s="42"/>
      <c r="H176" s="42"/>
      <c r="I176" s="42"/>
      <c r="J176" s="42"/>
      <c r="K176" s="42"/>
      <c r="L176" s="42"/>
      <c r="M176" s="42"/>
      <c r="N176" s="42"/>
      <c r="O176" s="42"/>
      <c r="P176" s="42"/>
      <c r="Q176" s="42"/>
      <c r="R176" s="42"/>
    </row>
    <row r="177" spans="5:18" s="35" customFormat="1" ht="15.75" hidden="1" x14ac:dyDescent="0.2">
      <c r="E177" s="50"/>
      <c r="F177" s="51"/>
      <c r="G177" s="42"/>
      <c r="H177" s="42"/>
      <c r="I177" s="42"/>
      <c r="J177" s="42"/>
      <c r="K177" s="42"/>
      <c r="L177" s="42"/>
      <c r="M177" s="42"/>
      <c r="N177" s="42"/>
      <c r="O177" s="42"/>
      <c r="P177" s="42"/>
      <c r="Q177" s="42"/>
      <c r="R177" s="42"/>
    </row>
    <row r="178" spans="5:18" s="35" customFormat="1" ht="15.75" hidden="1" x14ac:dyDescent="0.2">
      <c r="E178" s="50"/>
      <c r="F178" s="51"/>
      <c r="G178" s="42"/>
      <c r="H178" s="42"/>
      <c r="I178" s="42"/>
      <c r="J178" s="42"/>
      <c r="K178" s="42"/>
      <c r="L178" s="42"/>
      <c r="M178" s="42"/>
      <c r="N178" s="42"/>
      <c r="O178" s="42"/>
      <c r="P178" s="42"/>
      <c r="Q178" s="42"/>
      <c r="R178" s="42"/>
    </row>
    <row r="179" spans="5:18" s="35" customFormat="1" ht="15.75" hidden="1" x14ac:dyDescent="0.2">
      <c r="E179" s="50"/>
      <c r="F179" s="51"/>
      <c r="G179" s="42"/>
      <c r="H179" s="42"/>
      <c r="I179" s="42"/>
      <c r="J179" s="42"/>
      <c r="K179" s="42"/>
      <c r="L179" s="42"/>
      <c r="M179" s="42"/>
      <c r="N179" s="42"/>
      <c r="O179" s="42"/>
      <c r="P179" s="42"/>
      <c r="Q179" s="42"/>
      <c r="R179" s="42"/>
    </row>
    <row r="180" spans="5:18" s="35" customFormat="1" ht="15.75" hidden="1" x14ac:dyDescent="0.2">
      <c r="E180" s="50"/>
      <c r="F180" s="51"/>
      <c r="G180" s="42"/>
      <c r="H180" s="42"/>
      <c r="I180" s="42"/>
      <c r="J180" s="42"/>
      <c r="K180" s="42"/>
      <c r="L180" s="42"/>
      <c r="M180" s="42"/>
      <c r="N180" s="42"/>
      <c r="O180" s="42"/>
      <c r="P180" s="42"/>
      <c r="Q180" s="42"/>
      <c r="R180" s="42"/>
    </row>
    <row r="181" spans="5:18" s="35" customFormat="1" ht="15.75" hidden="1" x14ac:dyDescent="0.2">
      <c r="E181" s="50"/>
      <c r="F181" s="51"/>
      <c r="G181" s="42"/>
      <c r="H181" s="42"/>
      <c r="I181" s="42"/>
      <c r="J181" s="42"/>
      <c r="K181" s="42"/>
      <c r="L181" s="42"/>
      <c r="M181" s="42"/>
      <c r="N181" s="42"/>
      <c r="O181" s="42"/>
      <c r="P181" s="42"/>
      <c r="Q181" s="42"/>
      <c r="R181" s="42"/>
    </row>
    <row r="182" spans="5:18" s="35" customFormat="1" ht="15.75" hidden="1" x14ac:dyDescent="0.2">
      <c r="E182" s="50"/>
      <c r="F182" s="51"/>
      <c r="G182" s="42"/>
      <c r="H182" s="42"/>
      <c r="I182" s="42"/>
      <c r="J182" s="42"/>
      <c r="K182" s="42"/>
      <c r="L182" s="42"/>
      <c r="M182" s="42"/>
      <c r="N182" s="42"/>
      <c r="O182" s="42"/>
      <c r="P182" s="42"/>
      <c r="Q182" s="42"/>
      <c r="R182" s="42"/>
    </row>
    <row r="183" spans="5:18" s="35" customFormat="1" ht="15.75" hidden="1" x14ac:dyDescent="0.2">
      <c r="E183" s="50"/>
      <c r="F183" s="51"/>
      <c r="G183" s="42"/>
      <c r="H183" s="42"/>
      <c r="I183" s="42"/>
      <c r="J183" s="42"/>
      <c r="K183" s="42"/>
      <c r="L183" s="42"/>
      <c r="M183" s="42"/>
      <c r="N183" s="42"/>
      <c r="O183" s="42"/>
      <c r="P183" s="42"/>
      <c r="Q183" s="42"/>
      <c r="R183" s="42"/>
    </row>
    <row r="184" spans="5:18" s="35" customFormat="1" hidden="1" x14ac:dyDescent="0.2"/>
    <row r="185" spans="5:18" s="35" customFormat="1" hidden="1" x14ac:dyDescent="0.2"/>
    <row r="186" spans="5:18" s="35" customFormat="1" hidden="1" x14ac:dyDescent="0.2"/>
    <row r="187" spans="5:18" s="35" customFormat="1" hidden="1" x14ac:dyDescent="0.2"/>
    <row r="188" spans="5:18" s="35" customFormat="1" hidden="1" x14ac:dyDescent="0.2"/>
    <row r="189" spans="5:18" s="35" customFormat="1" hidden="1" x14ac:dyDescent="0.2"/>
    <row r="190" spans="5:18" s="35" customFormat="1" hidden="1" x14ac:dyDescent="0.2"/>
    <row r="191" spans="5:18" s="35" customFormat="1" hidden="1" x14ac:dyDescent="0.2"/>
    <row r="192" spans="5:18" s="35" customFormat="1" hidden="1" x14ac:dyDescent="0.2"/>
    <row r="193" spans="5:18" s="35" customFormat="1" hidden="1" x14ac:dyDescent="0.2"/>
    <row r="194" spans="5:18" s="35" customFormat="1" ht="15" hidden="1" x14ac:dyDescent="0.2">
      <c r="E194" s="45" t="s">
        <v>0</v>
      </c>
      <c r="F194" s="45" t="s">
        <v>1</v>
      </c>
      <c r="G194" s="45" t="s">
        <v>2</v>
      </c>
      <c r="H194" s="45" t="s">
        <v>3</v>
      </c>
      <c r="I194" s="45" t="s">
        <v>4</v>
      </c>
      <c r="J194" s="45" t="s">
        <v>5</v>
      </c>
      <c r="K194" s="45" t="s">
        <v>6</v>
      </c>
      <c r="L194" s="45" t="s">
        <v>7</v>
      </c>
      <c r="M194" s="45" t="s">
        <v>8</v>
      </c>
      <c r="N194" s="45" t="s">
        <v>9</v>
      </c>
      <c r="O194" s="45" t="s">
        <v>10</v>
      </c>
      <c r="P194" s="45" t="s">
        <v>11</v>
      </c>
      <c r="Q194" s="45" t="s">
        <v>12</v>
      </c>
      <c r="R194" s="45" t="s">
        <v>13</v>
      </c>
    </row>
    <row r="195" spans="5:18" s="35" customFormat="1" ht="15" hidden="1" x14ac:dyDescent="0.2">
      <c r="E195" s="46">
        <v>29992</v>
      </c>
      <c r="F195" s="41">
        <f t="shared" ref="F195:F230" si="39">C66</f>
        <v>23344.353708367573</v>
      </c>
      <c r="G195" s="101">
        <f t="shared" ref="G195:G230" si="40">$F195+$B$139*0.7*1+$F195*$M$3*1/1200</f>
        <v>23506.982733090023</v>
      </c>
      <c r="H195" s="101">
        <f t="shared" ref="H195:H230" si="41">$F195+$B$139*0.7*2+($F195)*$M$3*2/1200+$B$139*0.7*$M$3/1200</f>
        <v>23669.658424479137</v>
      </c>
      <c r="I195" s="101">
        <f t="shared" ref="I195:I230" si="42">$F195+$B$139*0.7*3+($F195)*$M$3*3/1200+$B$139*0.7*2*$M$3/1200+$B$139*0.7*1*$M$3/1200</f>
        <v>23832.380782534925</v>
      </c>
      <c r="J195" s="101">
        <f t="shared" ref="J195:J230" si="43">$I195+$B$139*0.7*1+$I195*$M$4*1/1200</f>
        <v>23996.277289353278</v>
      </c>
      <c r="K195" s="101">
        <f t="shared" ref="K195:K230" si="44">$I195+$B$139*0.7*2+($I195)*$M$4*2/1200+$B$139*0.7*$M$4/1200</f>
        <v>24160.21987950497</v>
      </c>
      <c r="L195" s="101">
        <f t="shared" ref="L195:L230" si="45">$I195+$B$139*0.7*3+($I195)*$M$4*3/1200+$B$139*0.7*2*$M$4/1200+$B$139*0.7*1*$M$4/1200</f>
        <v>24324.208552989989</v>
      </c>
      <c r="M195" s="101">
        <f t="shared" ref="M195:M230" si="46">$L195+$B$139*0.7*1+$L195*$M$5*1/1200</f>
        <v>24489.315908584424</v>
      </c>
      <c r="N195" s="101">
        <f t="shared" ref="N195:N230" si="47">$L195+$B$139*0.7*2+($L195)*$M$5*2/1200+$B$139*0.7*$M$5/1200</f>
        <v>24654.468764178859</v>
      </c>
      <c r="O195" s="101">
        <f t="shared" ref="O195:O230" si="48">$L195+$B$139*0.7*3+($L195)*$M$5*3/1200+$B$139*0.7*2*$M$5/1200+$B$139*0.7*1*$M$5/1200</f>
        <v>24819.667119773294</v>
      </c>
      <c r="P195" s="101">
        <f t="shared" ref="P195:P230" si="49">$O195+$B$139*0.7*1+$O195*$M$6*1/1200</f>
        <v>24987.994956051822</v>
      </c>
      <c r="Q195" s="101">
        <f t="shared" ref="Q195:Q230" si="50">$O195+$B$139*0.7*2+($O195)*$M$6*2/1200+$B$139*0.7*$M$6/1200</f>
        <v>25156.368292330346</v>
      </c>
      <c r="R195" s="101">
        <f t="shared" ref="R195:R230" si="51">$O195+$B$139*0.7*3+($O195)*$M$6*3/1200+$B$139*0.7*2*$M$6/1200+$B$139*0.7*1*$M$6/1200</f>
        <v>25324.787128608874</v>
      </c>
    </row>
    <row r="196" spans="5:18" s="35" customFormat="1" ht="15" hidden="1" x14ac:dyDescent="0.2">
      <c r="E196" s="46">
        <v>30326</v>
      </c>
      <c r="F196" s="41">
        <f t="shared" si="39"/>
        <v>20846.349309390425</v>
      </c>
      <c r="G196" s="101">
        <f t="shared" si="40"/>
        <v>20992.324971453028</v>
      </c>
      <c r="H196" s="101">
        <f t="shared" si="41"/>
        <v>21138.347300182297</v>
      </c>
      <c r="I196" s="101">
        <f t="shared" si="42"/>
        <v>21284.416295578234</v>
      </c>
      <c r="J196" s="101">
        <f t="shared" si="43"/>
        <v>21431.538702857459</v>
      </c>
      <c r="K196" s="101">
        <f t="shared" si="44"/>
        <v>21578.707193470014</v>
      </c>
      <c r="L196" s="101">
        <f t="shared" si="45"/>
        <v>21725.921767415904</v>
      </c>
      <c r="M196" s="101">
        <f t="shared" si="46"/>
        <v>21874.140258904106</v>
      </c>
      <c r="N196" s="101">
        <f t="shared" si="47"/>
        <v>22022.404250392312</v>
      </c>
      <c r="O196" s="101">
        <f t="shared" si="48"/>
        <v>22170.713741880514</v>
      </c>
      <c r="P196" s="101">
        <f t="shared" si="49"/>
        <v>22321.823381202739</v>
      </c>
      <c r="Q196" s="101">
        <f t="shared" si="50"/>
        <v>22472.978520524961</v>
      </c>
      <c r="R196" s="101">
        <f t="shared" si="51"/>
        <v>22624.179159847186</v>
      </c>
    </row>
    <row r="197" spans="5:18" s="35" customFormat="1" ht="15" hidden="1" x14ac:dyDescent="0.2">
      <c r="E197" s="46">
        <v>30691</v>
      </c>
      <c r="F197" s="41">
        <f t="shared" si="39"/>
        <v>18618.635089709242</v>
      </c>
      <c r="G197" s="101">
        <f t="shared" si="40"/>
        <v>18749.759323640636</v>
      </c>
      <c r="H197" s="101">
        <f t="shared" si="41"/>
        <v>18880.930224238698</v>
      </c>
      <c r="I197" s="101">
        <f t="shared" si="42"/>
        <v>19012.147791503427</v>
      </c>
      <c r="J197" s="101">
        <f t="shared" si="43"/>
        <v>19144.31109779749</v>
      </c>
      <c r="K197" s="101">
        <f t="shared" si="44"/>
        <v>19276.520487424888</v>
      </c>
      <c r="L197" s="101">
        <f t="shared" si="45"/>
        <v>19408.775960385618</v>
      </c>
      <c r="M197" s="101">
        <f t="shared" si="46"/>
        <v>19541.933004128125</v>
      </c>
      <c r="N197" s="101">
        <f t="shared" si="47"/>
        <v>19675.135547870632</v>
      </c>
      <c r="O197" s="101">
        <f t="shared" si="48"/>
        <v>19808.383591613139</v>
      </c>
      <c r="P197" s="101">
        <f t="shared" si="49"/>
        <v>19944.138084958624</v>
      </c>
      <c r="Q197" s="101">
        <f t="shared" si="50"/>
        <v>20079.938078304109</v>
      </c>
      <c r="R197" s="101">
        <f t="shared" si="51"/>
        <v>20215.783571649597</v>
      </c>
    </row>
    <row r="198" spans="5:18" s="35" customFormat="1" ht="15" hidden="1" x14ac:dyDescent="0.2">
      <c r="E198" s="46">
        <v>31057</v>
      </c>
      <c r="F198" s="41">
        <f t="shared" si="39"/>
        <v>16599.087903276159</v>
      </c>
      <c r="G198" s="101">
        <f t="shared" si="40"/>
        <v>16716.748489297999</v>
      </c>
      <c r="H198" s="101">
        <f t="shared" si="41"/>
        <v>16834.455741986505</v>
      </c>
      <c r="I198" s="101">
        <f t="shared" si="42"/>
        <v>16952.20966134168</v>
      </c>
      <c r="J198" s="101">
        <f t="shared" si="43"/>
        <v>17070.811708278845</v>
      </c>
      <c r="K198" s="101">
        <f t="shared" si="44"/>
        <v>17189.459838549348</v>
      </c>
      <c r="L198" s="101">
        <f t="shared" si="45"/>
        <v>17308.154052153179</v>
      </c>
      <c r="M198" s="101">
        <f t="shared" si="46"/>
        <v>17427.657053492174</v>
      </c>
      <c r="N198" s="101">
        <f t="shared" si="47"/>
        <v>17547.205554831169</v>
      </c>
      <c r="O198" s="101">
        <f t="shared" si="48"/>
        <v>17666.799556170165</v>
      </c>
      <c r="P198" s="101">
        <f t="shared" si="49"/>
        <v>17788.63375328527</v>
      </c>
      <c r="Q198" s="101">
        <f t="shared" si="50"/>
        <v>17910.513450400376</v>
      </c>
      <c r="R198" s="101">
        <f t="shared" si="51"/>
        <v>18032.438647515482</v>
      </c>
    </row>
    <row r="199" spans="5:18" s="35" customFormat="1" ht="15" hidden="1" x14ac:dyDescent="0.2">
      <c r="E199" s="46">
        <v>31422</v>
      </c>
      <c r="F199" s="41">
        <f t="shared" si="39"/>
        <v>14795.336908377743</v>
      </c>
      <c r="G199" s="101">
        <f t="shared" si="40"/>
        <v>14900.972487766929</v>
      </c>
      <c r="H199" s="101">
        <f t="shared" si="41"/>
        <v>15006.654733822781</v>
      </c>
      <c r="I199" s="101">
        <f t="shared" si="42"/>
        <v>15112.383646545299</v>
      </c>
      <c r="J199" s="101">
        <f t="shared" si="43"/>
        <v>15218.873505551723</v>
      </c>
      <c r="K199" s="101">
        <f t="shared" si="44"/>
        <v>15325.409447891478</v>
      </c>
      <c r="L199" s="101">
        <f t="shared" si="45"/>
        <v>15431.991473564569</v>
      </c>
      <c r="M199" s="101">
        <f t="shared" si="46"/>
        <v>15539.299418142738</v>
      </c>
      <c r="N199" s="101">
        <f t="shared" si="47"/>
        <v>15646.652862720908</v>
      </c>
      <c r="O199" s="101">
        <f t="shared" si="48"/>
        <v>15754.051807299078</v>
      </c>
      <c r="P199" s="101">
        <f t="shared" si="49"/>
        <v>15863.453144046522</v>
      </c>
      <c r="Q199" s="101">
        <f t="shared" si="50"/>
        <v>15972.899980793965</v>
      </c>
      <c r="R199" s="101">
        <f t="shared" si="51"/>
        <v>16082.392317541411</v>
      </c>
    </row>
    <row r="200" spans="5:18" s="35" customFormat="1" ht="15" hidden="1" x14ac:dyDescent="0.2">
      <c r="E200" s="46">
        <v>31787</v>
      </c>
      <c r="F200" s="41">
        <f t="shared" si="39"/>
        <v>13176.865471867684</v>
      </c>
      <c r="G200" s="101">
        <f t="shared" si="40"/>
        <v>13271.711241680136</v>
      </c>
      <c r="H200" s="101">
        <f t="shared" si="41"/>
        <v>13366.603678159254</v>
      </c>
      <c r="I200" s="101">
        <f t="shared" si="42"/>
        <v>13461.542781305039</v>
      </c>
      <c r="J200" s="101">
        <f t="shared" si="43"/>
        <v>13557.164604615298</v>
      </c>
      <c r="K200" s="101">
        <f t="shared" si="44"/>
        <v>13652.832511258888</v>
      </c>
      <c r="L200" s="101">
        <f t="shared" si="45"/>
        <v>13748.546501235815</v>
      </c>
      <c r="M200" s="101">
        <f t="shared" si="46"/>
        <v>13844.912053493847</v>
      </c>
      <c r="N200" s="101">
        <f t="shared" si="47"/>
        <v>13941.323105751881</v>
      </c>
      <c r="O200" s="101">
        <f t="shared" si="48"/>
        <v>14037.779658009913</v>
      </c>
      <c r="P200" s="101">
        <f t="shared" si="49"/>
        <v>14136.025225786978</v>
      </c>
      <c r="Q200" s="101">
        <f t="shared" si="50"/>
        <v>14234.316293564041</v>
      </c>
      <c r="R200" s="101">
        <f t="shared" si="51"/>
        <v>14332.652861341106</v>
      </c>
    </row>
    <row r="201" spans="5:18" s="35" customFormat="1" ht="15" hidden="1" x14ac:dyDescent="0.2">
      <c r="E201" s="46">
        <v>32152</v>
      </c>
      <c r="F201" s="41">
        <f t="shared" si="39"/>
        <v>11743.67359374598</v>
      </c>
      <c r="G201" s="101">
        <f t="shared" si="40"/>
        <v>11828.96475103762</v>
      </c>
      <c r="H201" s="101">
        <f t="shared" si="41"/>
        <v>11914.302574995927</v>
      </c>
      <c r="I201" s="101">
        <f t="shared" si="42"/>
        <v>11999.687065620901</v>
      </c>
      <c r="J201" s="101">
        <f t="shared" si="43"/>
        <v>12085.685005469571</v>
      </c>
      <c r="K201" s="101">
        <f t="shared" si="44"/>
        <v>12171.729028651576</v>
      </c>
      <c r="L201" s="101">
        <f t="shared" si="45"/>
        <v>12257.819135166914</v>
      </c>
      <c r="M201" s="101">
        <f t="shared" si="46"/>
        <v>12344.494959545498</v>
      </c>
      <c r="N201" s="101">
        <f t="shared" si="47"/>
        <v>12431.216283924085</v>
      </c>
      <c r="O201" s="101">
        <f t="shared" si="48"/>
        <v>12517.983108302669</v>
      </c>
      <c r="P201" s="101">
        <f t="shared" si="49"/>
        <v>12606.349998506637</v>
      </c>
      <c r="Q201" s="101">
        <f t="shared" si="50"/>
        <v>12694.762388710604</v>
      </c>
      <c r="R201" s="101">
        <f t="shared" si="51"/>
        <v>12783.220278914572</v>
      </c>
    </row>
    <row r="202" spans="5:18" s="35" customFormat="1" ht="15" hidden="1" x14ac:dyDescent="0.2">
      <c r="E202" s="46">
        <v>32518</v>
      </c>
      <c r="F202" s="41">
        <f t="shared" si="39"/>
        <v>10436.907767230452</v>
      </c>
      <c r="G202" s="101">
        <f t="shared" si="40"/>
        <v>10513.487152345322</v>
      </c>
      <c r="H202" s="101">
        <f t="shared" si="41"/>
        <v>10590.113204126859</v>
      </c>
      <c r="I202" s="101">
        <f t="shared" si="42"/>
        <v>10666.785922575062</v>
      </c>
      <c r="J202" s="101">
        <f t="shared" si="43"/>
        <v>10744.00892989868</v>
      </c>
      <c r="K202" s="101">
        <f t="shared" si="44"/>
        <v>10821.278020555632</v>
      </c>
      <c r="L202" s="101">
        <f t="shared" si="45"/>
        <v>10898.59319454592</v>
      </c>
      <c r="M202" s="101">
        <f t="shared" si="46"/>
        <v>10976.434050310469</v>
      </c>
      <c r="N202" s="101">
        <f t="shared" si="47"/>
        <v>11054.320406075018</v>
      </c>
      <c r="O202" s="101">
        <f t="shared" si="48"/>
        <v>11132.252261839565</v>
      </c>
      <c r="P202" s="101">
        <f t="shared" si="49"/>
        <v>11211.611901541522</v>
      </c>
      <c r="Q202" s="101">
        <f t="shared" si="50"/>
        <v>11291.01704124348</v>
      </c>
      <c r="R202" s="101">
        <f t="shared" si="51"/>
        <v>11370.467680945438</v>
      </c>
    </row>
    <row r="203" spans="5:18" s="35" customFormat="1" ht="15" hidden="1" x14ac:dyDescent="0.2">
      <c r="E203" s="46">
        <v>32874</v>
      </c>
      <c r="F203" s="41">
        <f t="shared" si="39"/>
        <v>10130.651556012052</v>
      </c>
      <c r="G203" s="101">
        <f t="shared" si="40"/>
        <v>10205.189233052131</v>
      </c>
      <c r="H203" s="101">
        <f t="shared" si="41"/>
        <v>10279.77357675888</v>
      </c>
      <c r="I203" s="101">
        <f t="shared" si="42"/>
        <v>10354.404587132294</v>
      </c>
      <c r="J203" s="101">
        <f t="shared" si="43"/>
        <v>10429.571083997582</v>
      </c>
      <c r="K203" s="101">
        <f t="shared" si="44"/>
        <v>10504.783664196202</v>
      </c>
      <c r="L203" s="101">
        <f t="shared" si="45"/>
        <v>10580.042327728157</v>
      </c>
      <c r="M203" s="101">
        <f t="shared" si="46"/>
        <v>10655.81260285839</v>
      </c>
      <c r="N203" s="101">
        <f t="shared" si="47"/>
        <v>10731.628377988623</v>
      </c>
      <c r="O203" s="101">
        <f t="shared" si="48"/>
        <v>10807.489653118857</v>
      </c>
      <c r="P203" s="101">
        <f t="shared" si="49"/>
        <v>10884.738335864129</v>
      </c>
      <c r="Q203" s="101">
        <f t="shared" si="50"/>
        <v>10962.032518609401</v>
      </c>
      <c r="R203" s="101">
        <f t="shared" si="51"/>
        <v>11039.372201354676</v>
      </c>
    </row>
    <row r="204" spans="5:18" s="35" customFormat="1" ht="15" hidden="1" x14ac:dyDescent="0.2">
      <c r="E204" s="46">
        <v>33239</v>
      </c>
      <c r="F204" s="41">
        <f t="shared" si="39"/>
        <v>9009.1652878848799</v>
      </c>
      <c r="G204" s="101">
        <f t="shared" si="40"/>
        <v>9076.2263898041128</v>
      </c>
      <c r="H204" s="101">
        <f t="shared" si="41"/>
        <v>9143.3341583900128</v>
      </c>
      <c r="I204" s="101">
        <f t="shared" si="42"/>
        <v>9210.4885936425781</v>
      </c>
      <c r="J204" s="101">
        <f t="shared" si="43"/>
        <v>9278.1243102173921</v>
      </c>
      <c r="K204" s="101">
        <f t="shared" si="44"/>
        <v>9345.8061101255389</v>
      </c>
      <c r="L204" s="101">
        <f t="shared" si="45"/>
        <v>9413.5339933670184</v>
      </c>
      <c r="M204" s="101">
        <f t="shared" si="46"/>
        <v>9481.7219643239041</v>
      </c>
      <c r="N204" s="101">
        <f t="shared" si="47"/>
        <v>9549.95543528079</v>
      </c>
      <c r="O204" s="101">
        <f t="shared" si="48"/>
        <v>9618.234406237676</v>
      </c>
      <c r="P204" s="101">
        <f t="shared" si="49"/>
        <v>9687.752929878221</v>
      </c>
      <c r="Q204" s="101">
        <f t="shared" si="50"/>
        <v>9757.3169535187662</v>
      </c>
      <c r="R204" s="101">
        <f t="shared" si="51"/>
        <v>9826.9264771593116</v>
      </c>
    </row>
    <row r="205" spans="5:18" s="35" customFormat="1" ht="15" hidden="1" x14ac:dyDescent="0.2">
      <c r="E205" s="46">
        <v>33604</v>
      </c>
      <c r="F205" s="41">
        <f t="shared" si="39"/>
        <v>8006.4759130772954</v>
      </c>
      <c r="G205" s="101">
        <f t="shared" si="40"/>
        <v>8066.8524191644774</v>
      </c>
      <c r="H205" s="101">
        <f t="shared" si="41"/>
        <v>8127.2755919183264</v>
      </c>
      <c r="I205" s="101">
        <f t="shared" si="42"/>
        <v>8187.7454313388416</v>
      </c>
      <c r="J205" s="101">
        <f t="shared" si="43"/>
        <v>8248.6480887618218</v>
      </c>
      <c r="K205" s="101">
        <f t="shared" si="44"/>
        <v>8309.5968295181356</v>
      </c>
      <c r="L205" s="101">
        <f t="shared" si="45"/>
        <v>8370.5916536077821</v>
      </c>
      <c r="M205" s="101">
        <f t="shared" si="46"/>
        <v>8432.0004993562325</v>
      </c>
      <c r="N205" s="101">
        <f t="shared" si="47"/>
        <v>8493.454845104683</v>
      </c>
      <c r="O205" s="101">
        <f t="shared" si="48"/>
        <v>8554.9546908531338</v>
      </c>
      <c r="P205" s="101">
        <f t="shared" si="49"/>
        <v>8617.5618963436791</v>
      </c>
      <c r="Q205" s="101">
        <f t="shared" si="50"/>
        <v>8680.2146018342246</v>
      </c>
      <c r="R205" s="101">
        <f t="shared" si="51"/>
        <v>8742.9128073247703</v>
      </c>
    </row>
    <row r="206" spans="5:18" s="35" customFormat="1" ht="15" hidden="1" x14ac:dyDescent="0.2">
      <c r="E206" s="46">
        <v>33970</v>
      </c>
      <c r="F206" s="41">
        <f t="shared" si="39"/>
        <v>7125.8530708549888</v>
      </c>
      <c r="G206" s="101">
        <f t="shared" si="40"/>
        <v>7180.3587579940222</v>
      </c>
      <c r="H206" s="101">
        <f t="shared" si="41"/>
        <v>7234.9111117997227</v>
      </c>
      <c r="I206" s="101">
        <f t="shared" si="42"/>
        <v>7289.5101322720893</v>
      </c>
      <c r="J206" s="101">
        <f t="shared" si="43"/>
        <v>7344.4994073095477</v>
      </c>
      <c r="K206" s="101">
        <f t="shared" si="44"/>
        <v>7399.5347656803388</v>
      </c>
      <c r="L206" s="101">
        <f t="shared" si="45"/>
        <v>7454.6162073844635</v>
      </c>
      <c r="M206" s="101">
        <f t="shared" si="46"/>
        <v>7510.0712127324623</v>
      </c>
      <c r="N206" s="101">
        <f t="shared" si="47"/>
        <v>7565.5717180804613</v>
      </c>
      <c r="O206" s="101">
        <f t="shared" si="48"/>
        <v>7621.1177234284614</v>
      </c>
      <c r="P206" s="101">
        <f t="shared" si="49"/>
        <v>7677.6549886307466</v>
      </c>
      <c r="Q206" s="101">
        <f t="shared" si="50"/>
        <v>7734.237753833032</v>
      </c>
      <c r="R206" s="101">
        <f t="shared" si="51"/>
        <v>7790.8660190353166</v>
      </c>
    </row>
    <row r="207" spans="5:18" s="35" customFormat="1" ht="15" hidden="1" x14ac:dyDescent="0.2">
      <c r="E207" s="46">
        <v>34335</v>
      </c>
      <c r="F207" s="41">
        <f t="shared" si="39"/>
        <v>6332.4206090507305</v>
      </c>
      <c r="G207" s="101">
        <f t="shared" si="40"/>
        <v>6381.636746444402</v>
      </c>
      <c r="H207" s="101">
        <f t="shared" si="41"/>
        <v>6430.8995505047405</v>
      </c>
      <c r="I207" s="101">
        <f t="shared" si="42"/>
        <v>6480.2090212317453</v>
      </c>
      <c r="J207" s="101">
        <f t="shared" si="43"/>
        <v>6529.8703972881876</v>
      </c>
      <c r="K207" s="101">
        <f t="shared" si="44"/>
        <v>6579.5778566779636</v>
      </c>
      <c r="L207" s="101">
        <f t="shared" si="45"/>
        <v>6629.3313994010723</v>
      </c>
      <c r="M207" s="101">
        <f t="shared" si="46"/>
        <v>6679.4220534971791</v>
      </c>
      <c r="N207" s="101">
        <f t="shared" si="47"/>
        <v>6729.5582075932862</v>
      </c>
      <c r="O207" s="101">
        <f t="shared" si="48"/>
        <v>6779.7398616893934</v>
      </c>
      <c r="P207" s="101">
        <f t="shared" si="49"/>
        <v>6830.8081707903748</v>
      </c>
      <c r="Q207" s="101">
        <f t="shared" si="50"/>
        <v>6881.9219798913555</v>
      </c>
      <c r="R207" s="101">
        <f t="shared" si="51"/>
        <v>6933.0812889923372</v>
      </c>
    </row>
    <row r="208" spans="5:18" s="35" customFormat="1" ht="15" hidden="1" x14ac:dyDescent="0.2">
      <c r="E208" s="46">
        <v>34700</v>
      </c>
      <c r="F208" s="41">
        <f t="shared" si="39"/>
        <v>5637.0773252167792</v>
      </c>
      <c r="G208" s="101">
        <f t="shared" si="40"/>
        <v>5681.6578407182242</v>
      </c>
      <c r="H208" s="101">
        <f t="shared" si="41"/>
        <v>5726.2850228863363</v>
      </c>
      <c r="I208" s="101">
        <f t="shared" si="42"/>
        <v>5770.9588717211154</v>
      </c>
      <c r="J208" s="101">
        <f t="shared" si="43"/>
        <v>5815.9510176266131</v>
      </c>
      <c r="K208" s="101">
        <f t="shared" si="44"/>
        <v>5860.9892468654434</v>
      </c>
      <c r="L208" s="101">
        <f t="shared" si="45"/>
        <v>5906.0735594376074</v>
      </c>
      <c r="M208" s="101">
        <f t="shared" si="46"/>
        <v>5951.4630375739516</v>
      </c>
      <c r="N208" s="101">
        <f t="shared" si="47"/>
        <v>5996.898015710296</v>
      </c>
      <c r="O208" s="101">
        <f t="shared" si="48"/>
        <v>6042.3784938466415</v>
      </c>
      <c r="P208" s="101">
        <f t="shared" si="49"/>
        <v>6088.6539540566446</v>
      </c>
      <c r="Q208" s="101">
        <f t="shared" si="50"/>
        <v>6134.9749142666478</v>
      </c>
      <c r="R208" s="101">
        <f t="shared" si="51"/>
        <v>6181.3413744766513</v>
      </c>
    </row>
    <row r="209" spans="5:18" s="35" customFormat="1" ht="15" hidden="1" x14ac:dyDescent="0.2">
      <c r="E209" s="46">
        <v>35065</v>
      </c>
      <c r="F209" s="41">
        <f t="shared" si="39"/>
        <v>5015.8458647381703</v>
      </c>
      <c r="G209" s="101">
        <f t="shared" si="40"/>
        <v>5056.2848371697582</v>
      </c>
      <c r="H209" s="101">
        <f t="shared" si="41"/>
        <v>5096.7704762680132</v>
      </c>
      <c r="I209" s="101">
        <f t="shared" si="42"/>
        <v>5137.3027820329344</v>
      </c>
      <c r="J209" s="101">
        <f t="shared" si="43"/>
        <v>5178.1233586813178</v>
      </c>
      <c r="K209" s="101">
        <f t="shared" si="44"/>
        <v>5218.9900186630348</v>
      </c>
      <c r="L209" s="101">
        <f t="shared" si="45"/>
        <v>5259.9027619780845</v>
      </c>
      <c r="M209" s="101">
        <f t="shared" si="46"/>
        <v>5301.0921299309421</v>
      </c>
      <c r="N209" s="101">
        <f t="shared" si="47"/>
        <v>5342.3269978837998</v>
      </c>
      <c r="O209" s="101">
        <f t="shared" si="48"/>
        <v>5383.6073658366577</v>
      </c>
      <c r="P209" s="101">
        <f t="shared" si="49"/>
        <v>5425.6008137145964</v>
      </c>
      <c r="Q209" s="101">
        <f t="shared" si="50"/>
        <v>5467.6397615925343</v>
      </c>
      <c r="R209" s="101">
        <f t="shared" si="51"/>
        <v>5509.7242094704734</v>
      </c>
    </row>
    <row r="210" spans="5:18" s="35" customFormat="1" ht="15" hidden="1" x14ac:dyDescent="0.2">
      <c r="E210" s="46">
        <v>35431</v>
      </c>
      <c r="F210" s="41">
        <f t="shared" si="39"/>
        <v>4457.8274300626481</v>
      </c>
      <c r="G210" s="101">
        <f t="shared" si="40"/>
        <v>4494.5462795963995</v>
      </c>
      <c r="H210" s="101">
        <f t="shared" si="41"/>
        <v>4531.311795796817</v>
      </c>
      <c r="I210" s="101">
        <f t="shared" si="42"/>
        <v>4568.1239786639017</v>
      </c>
      <c r="J210" s="101">
        <f t="shared" si="43"/>
        <v>4605.1974615234394</v>
      </c>
      <c r="K210" s="101">
        <f t="shared" si="44"/>
        <v>4642.3170277163099</v>
      </c>
      <c r="L210" s="101">
        <f t="shared" si="45"/>
        <v>4679.482677242514</v>
      </c>
      <c r="M210" s="101">
        <f t="shared" si="46"/>
        <v>4716.89931464459</v>
      </c>
      <c r="N210" s="101">
        <f t="shared" si="47"/>
        <v>4754.3614520466672</v>
      </c>
      <c r="O210" s="101">
        <f t="shared" si="48"/>
        <v>4791.8690894487436</v>
      </c>
      <c r="P210" s="101">
        <f t="shared" si="49"/>
        <v>4830.0162385301601</v>
      </c>
      <c r="Q210" s="101">
        <f t="shared" si="50"/>
        <v>4868.2088876115777</v>
      </c>
      <c r="R210" s="101">
        <f t="shared" si="51"/>
        <v>4906.4470366929945</v>
      </c>
    </row>
    <row r="211" spans="5:18" s="35" customFormat="1" ht="15" hidden="1" x14ac:dyDescent="0.2">
      <c r="E211" s="46">
        <v>35796</v>
      </c>
      <c r="F211" s="41">
        <f t="shared" si="39"/>
        <v>3968.4714199663417</v>
      </c>
      <c r="G211" s="101">
        <f t="shared" si="40"/>
        <v>4001.9278960994507</v>
      </c>
      <c r="H211" s="101">
        <f t="shared" si="41"/>
        <v>4035.4310388992262</v>
      </c>
      <c r="I211" s="101">
        <f t="shared" si="42"/>
        <v>4068.9808483656684</v>
      </c>
      <c r="J211" s="101">
        <f t="shared" si="43"/>
        <v>4102.7683056174092</v>
      </c>
      <c r="K211" s="101">
        <f t="shared" si="44"/>
        <v>4136.6018462024831</v>
      </c>
      <c r="L211" s="101">
        <f t="shared" si="45"/>
        <v>4170.4814701208907</v>
      </c>
      <c r="M211" s="101">
        <f t="shared" si="46"/>
        <v>4204.5895996766767</v>
      </c>
      <c r="N211" s="101">
        <f t="shared" si="47"/>
        <v>4238.743229232462</v>
      </c>
      <c r="O211" s="101">
        <f t="shared" si="48"/>
        <v>4272.9423587882484</v>
      </c>
      <c r="P211" s="101">
        <f t="shared" si="49"/>
        <v>4307.7164841203721</v>
      </c>
      <c r="Q211" s="101">
        <f t="shared" si="50"/>
        <v>4342.536109452496</v>
      </c>
      <c r="R211" s="101">
        <f t="shared" si="51"/>
        <v>4377.4012347846201</v>
      </c>
    </row>
    <row r="212" spans="5:18" s="35" customFormat="1" ht="15" hidden="1" x14ac:dyDescent="0.2">
      <c r="E212" s="46">
        <v>36161</v>
      </c>
      <c r="F212" s="41">
        <f t="shared" si="39"/>
        <v>3530.3397583656388</v>
      </c>
      <c r="G212" s="101">
        <f t="shared" si="40"/>
        <v>3560.8753567547428</v>
      </c>
      <c r="H212" s="101">
        <f t="shared" si="41"/>
        <v>3591.457621810514</v>
      </c>
      <c r="I212" s="101">
        <f t="shared" si="42"/>
        <v>3622.0865535329513</v>
      </c>
      <c r="J212" s="101">
        <f t="shared" si="43"/>
        <v>3652.9319566770432</v>
      </c>
      <c r="K212" s="101">
        <f t="shared" si="44"/>
        <v>3683.8234431544684</v>
      </c>
      <c r="L212" s="101">
        <f t="shared" si="45"/>
        <v>3714.7610129652271</v>
      </c>
      <c r="M212" s="101">
        <f t="shared" si="46"/>
        <v>3745.9069595495012</v>
      </c>
      <c r="N212" s="101">
        <f t="shared" si="47"/>
        <v>3777.0984061337754</v>
      </c>
      <c r="O212" s="101">
        <f t="shared" si="48"/>
        <v>3808.3353527180493</v>
      </c>
      <c r="P212" s="101">
        <f t="shared" si="49"/>
        <v>3840.0895325107167</v>
      </c>
      <c r="Q212" s="101">
        <f t="shared" si="50"/>
        <v>3871.8892123033843</v>
      </c>
      <c r="R212" s="101">
        <f t="shared" si="51"/>
        <v>3903.7343920960511</v>
      </c>
    </row>
    <row r="213" spans="5:18" s="35" customFormat="1" ht="15" hidden="1" x14ac:dyDescent="0.2">
      <c r="E213" s="46">
        <v>36526</v>
      </c>
      <c r="F213" s="41">
        <f t="shared" si="39"/>
        <v>3148.8818440366686</v>
      </c>
      <c r="G213" s="101">
        <f t="shared" si="40"/>
        <v>3176.8743896635797</v>
      </c>
      <c r="H213" s="101">
        <f t="shared" si="41"/>
        <v>3204.9136019571574</v>
      </c>
      <c r="I213" s="101">
        <f t="shared" si="42"/>
        <v>3232.9994809174018</v>
      </c>
      <c r="J213" s="101">
        <f t="shared" si="43"/>
        <v>3261.2833941667745</v>
      </c>
      <c r="K213" s="101">
        <f t="shared" si="44"/>
        <v>3289.6133907494809</v>
      </c>
      <c r="L213" s="101">
        <f t="shared" si="45"/>
        <v>3317.9894706655205</v>
      </c>
      <c r="M213" s="101">
        <f t="shared" si="46"/>
        <v>3346.5564022248464</v>
      </c>
      <c r="N213" s="101">
        <f t="shared" si="47"/>
        <v>3375.1688337841724</v>
      </c>
      <c r="O213" s="101">
        <f t="shared" si="48"/>
        <v>3403.8267653434982</v>
      </c>
      <c r="P213" s="101">
        <f t="shared" si="49"/>
        <v>3432.9516393182312</v>
      </c>
      <c r="Q213" s="101">
        <f t="shared" si="50"/>
        <v>3462.1220132929639</v>
      </c>
      <c r="R213" s="101">
        <f t="shared" si="51"/>
        <v>3491.3378872676967</v>
      </c>
    </row>
    <row r="214" spans="5:18" s="35" customFormat="1" ht="15" hidden="1" x14ac:dyDescent="0.2">
      <c r="E214" s="46">
        <v>36892</v>
      </c>
      <c r="F214" s="41">
        <f t="shared" si="39"/>
        <v>2801.210202119692</v>
      </c>
      <c r="G214" s="101">
        <f t="shared" si="40"/>
        <v>2826.8849368004899</v>
      </c>
      <c r="H214" s="101">
        <f t="shared" si="41"/>
        <v>2852.6063381479544</v>
      </c>
      <c r="I214" s="101">
        <f t="shared" si="42"/>
        <v>2878.3744061620855</v>
      </c>
      <c r="J214" s="101">
        <f t="shared" si="43"/>
        <v>2904.3237043359859</v>
      </c>
      <c r="K214" s="101">
        <f t="shared" si="44"/>
        <v>2930.3190858432195</v>
      </c>
      <c r="L214" s="101">
        <f t="shared" si="45"/>
        <v>2956.3605506837866</v>
      </c>
      <c r="M214" s="101">
        <f t="shared" si="46"/>
        <v>2982.5768942632312</v>
      </c>
      <c r="N214" s="101">
        <f t="shared" si="47"/>
        <v>3008.838737842676</v>
      </c>
      <c r="O214" s="101">
        <f t="shared" si="48"/>
        <v>3035.1460814221205</v>
      </c>
      <c r="P214" s="101">
        <f t="shared" si="49"/>
        <v>3061.8745309513642</v>
      </c>
      <c r="Q214" s="101">
        <f t="shared" si="50"/>
        <v>3088.6484804806082</v>
      </c>
      <c r="R214" s="101">
        <f t="shared" si="51"/>
        <v>3115.4679300098519</v>
      </c>
    </row>
    <row r="215" spans="5:18" s="35" customFormat="1" ht="15" hidden="1" x14ac:dyDescent="0.2">
      <c r="E215" s="46">
        <v>37257</v>
      </c>
      <c r="F215" s="41">
        <f t="shared" si="39"/>
        <v>2494.953990901291</v>
      </c>
      <c r="G215" s="101">
        <f t="shared" si="40"/>
        <v>2518.5870175072996</v>
      </c>
      <c r="H215" s="101">
        <f t="shared" si="41"/>
        <v>2542.2667107799748</v>
      </c>
      <c r="I215" s="101">
        <f t="shared" si="42"/>
        <v>2565.9930707193166</v>
      </c>
      <c r="J215" s="101">
        <f t="shared" si="43"/>
        <v>2589.8858584348854</v>
      </c>
      <c r="K215" s="101">
        <f t="shared" si="44"/>
        <v>2613.8247294837875</v>
      </c>
      <c r="L215" s="101">
        <f t="shared" si="45"/>
        <v>2637.8096838660231</v>
      </c>
      <c r="M215" s="101">
        <f t="shared" si="46"/>
        <v>2661.9554468111523</v>
      </c>
      <c r="N215" s="101">
        <f t="shared" si="47"/>
        <v>2686.1467097562818</v>
      </c>
      <c r="O215" s="101">
        <f t="shared" si="48"/>
        <v>2710.3834727014105</v>
      </c>
      <c r="P215" s="101">
        <f t="shared" si="49"/>
        <v>2735.0009652739695</v>
      </c>
      <c r="Q215" s="101">
        <f t="shared" si="50"/>
        <v>2759.6639578465288</v>
      </c>
      <c r="R215" s="101">
        <f t="shared" si="51"/>
        <v>2784.3724504190882</v>
      </c>
    </row>
    <row r="216" spans="5:18" s="35" customFormat="1" ht="15" hidden="1" x14ac:dyDescent="0.2">
      <c r="E216" s="46">
        <v>37622</v>
      </c>
      <c r="F216" s="41">
        <f t="shared" si="39"/>
        <v>2214.8548938083045</v>
      </c>
      <c r="G216" s="101">
        <f t="shared" si="40"/>
        <v>2236.6205931003597</v>
      </c>
      <c r="H216" s="101">
        <f t="shared" si="41"/>
        <v>2258.4329590590819</v>
      </c>
      <c r="I216" s="101">
        <f t="shared" si="42"/>
        <v>2280.2919916844703</v>
      </c>
      <c r="J216" s="101">
        <f t="shared" si="43"/>
        <v>2302.3039139630596</v>
      </c>
      <c r="K216" s="101">
        <f t="shared" si="44"/>
        <v>2324.3619195749825</v>
      </c>
      <c r="L216" s="101">
        <f t="shared" si="45"/>
        <v>2346.4660085202386</v>
      </c>
      <c r="M216" s="101">
        <f t="shared" si="46"/>
        <v>2368.7180375756202</v>
      </c>
      <c r="N216" s="101">
        <f t="shared" si="47"/>
        <v>2391.015566631002</v>
      </c>
      <c r="O216" s="101">
        <f t="shared" si="48"/>
        <v>2413.3585956863831</v>
      </c>
      <c r="P216" s="101">
        <f t="shared" si="49"/>
        <v>2436.0454265583444</v>
      </c>
      <c r="Q216" s="101">
        <f t="shared" si="50"/>
        <v>2458.7777574303063</v>
      </c>
      <c r="R216" s="101">
        <f t="shared" si="51"/>
        <v>2481.5555883022676</v>
      </c>
    </row>
    <row r="217" spans="5:18" s="35" customFormat="1" ht="15" hidden="1" x14ac:dyDescent="0.2">
      <c r="E217" s="46">
        <v>37987</v>
      </c>
      <c r="F217" s="41">
        <f t="shared" si="39"/>
        <v>1960.9129108407328</v>
      </c>
      <c r="G217" s="101">
        <f t="shared" si="40"/>
        <v>1980.9856635796709</v>
      </c>
      <c r="H217" s="101">
        <f t="shared" si="41"/>
        <v>2001.1050829852759</v>
      </c>
      <c r="I217" s="101">
        <f t="shared" si="42"/>
        <v>2021.2711690575475</v>
      </c>
      <c r="J217" s="101">
        <f t="shared" si="43"/>
        <v>2041.5778709205097</v>
      </c>
      <c r="K217" s="101">
        <f t="shared" si="44"/>
        <v>2061.930656116805</v>
      </c>
      <c r="L217" s="101">
        <f t="shared" si="45"/>
        <v>2082.329524646434</v>
      </c>
      <c r="M217" s="101">
        <f t="shared" si="46"/>
        <v>2102.8646665566357</v>
      </c>
      <c r="N217" s="101">
        <f t="shared" si="47"/>
        <v>2123.445308466838</v>
      </c>
      <c r="O217" s="101">
        <f t="shared" si="48"/>
        <v>2144.0714503770396</v>
      </c>
      <c r="P217" s="101">
        <f t="shared" si="49"/>
        <v>2165.0079148044902</v>
      </c>
      <c r="Q217" s="101">
        <f t="shared" si="50"/>
        <v>2185.9898792319414</v>
      </c>
      <c r="R217" s="101">
        <f t="shared" si="51"/>
        <v>2207.0173436593918</v>
      </c>
    </row>
    <row r="218" spans="5:18" s="35" customFormat="1" ht="15" hidden="1" x14ac:dyDescent="0.2">
      <c r="E218" s="46">
        <v>38353</v>
      </c>
      <c r="F218" s="41">
        <f t="shared" si="39"/>
        <v>1726.5887634672224</v>
      </c>
      <c r="G218" s="101">
        <f t="shared" si="40"/>
        <v>1745.0993552236705</v>
      </c>
      <c r="H218" s="101">
        <f t="shared" si="41"/>
        <v>1763.6566136467854</v>
      </c>
      <c r="I218" s="101">
        <f t="shared" si="42"/>
        <v>1782.2605387365668</v>
      </c>
      <c r="J218" s="101">
        <f t="shared" si="43"/>
        <v>1800.9937539499158</v>
      </c>
      <c r="K218" s="101">
        <f t="shared" si="44"/>
        <v>1819.7730524965982</v>
      </c>
      <c r="L218" s="101">
        <f t="shared" si="45"/>
        <v>1838.598434376614</v>
      </c>
      <c r="M218" s="101">
        <f t="shared" si="46"/>
        <v>1857.5493242000621</v>
      </c>
      <c r="N218" s="101">
        <f t="shared" si="47"/>
        <v>1876.5457140235098</v>
      </c>
      <c r="O218" s="101">
        <f t="shared" si="48"/>
        <v>1895.5876038469578</v>
      </c>
      <c r="P218" s="101">
        <f t="shared" si="49"/>
        <v>1914.908923271963</v>
      </c>
      <c r="Q218" s="101">
        <f t="shared" si="50"/>
        <v>1934.2757426969681</v>
      </c>
      <c r="R218" s="101">
        <f t="shared" si="51"/>
        <v>1953.6880621219732</v>
      </c>
    </row>
    <row r="219" spans="5:18" s="35" customFormat="1" ht="15" hidden="1" x14ac:dyDescent="0.2">
      <c r="E219" s="46">
        <v>38718</v>
      </c>
      <c r="F219" s="41">
        <f t="shared" si="39"/>
        <v>1509.7026921773224</v>
      </c>
      <c r="G219" s="101">
        <f t="shared" si="40"/>
        <v>1526.7673767918379</v>
      </c>
      <c r="H219" s="101">
        <f t="shared" si="41"/>
        <v>1543.8787280730201</v>
      </c>
      <c r="I219" s="101">
        <f t="shared" si="42"/>
        <v>1561.0367460208688</v>
      </c>
      <c r="J219" s="101">
        <f t="shared" si="43"/>
        <v>1578.3135712655062</v>
      </c>
      <c r="K219" s="101">
        <f t="shared" si="44"/>
        <v>1595.636479843477</v>
      </c>
      <c r="L219" s="101">
        <f t="shared" si="45"/>
        <v>1613.005471754781</v>
      </c>
      <c r="M219" s="101">
        <f t="shared" si="46"/>
        <v>1630.490007321187</v>
      </c>
      <c r="N219" s="101">
        <f t="shared" si="47"/>
        <v>1648.020042887593</v>
      </c>
      <c r="O219" s="101">
        <f t="shared" si="48"/>
        <v>1665.595578453999</v>
      </c>
      <c r="P219" s="101">
        <f t="shared" si="49"/>
        <v>1683.42194971395</v>
      </c>
      <c r="Q219" s="101">
        <f t="shared" si="50"/>
        <v>1701.2938209739009</v>
      </c>
      <c r="R219" s="101">
        <f t="shared" si="51"/>
        <v>1719.2111922338518</v>
      </c>
    </row>
    <row r="220" spans="5:18" s="35" customFormat="1" ht="15" hidden="1" x14ac:dyDescent="0.2">
      <c r="E220" s="46">
        <v>39083</v>
      </c>
      <c r="F220" s="41">
        <f t="shared" si="39"/>
        <v>1313.5243362367091</v>
      </c>
      <c r="G220" s="101">
        <f t="shared" si="40"/>
        <v>1329.2811651449538</v>
      </c>
      <c r="H220" s="101">
        <f t="shared" si="41"/>
        <v>1345.0846607198653</v>
      </c>
      <c r="I220" s="101">
        <f t="shared" si="42"/>
        <v>1360.9348229614432</v>
      </c>
      <c r="J220" s="101">
        <f t="shared" si="43"/>
        <v>1376.8943105459393</v>
      </c>
      <c r="K220" s="101">
        <f t="shared" si="44"/>
        <v>1392.8998814637689</v>
      </c>
      <c r="L220" s="101">
        <f t="shared" si="45"/>
        <v>1408.9515357149317</v>
      </c>
      <c r="M220" s="101">
        <f t="shared" si="46"/>
        <v>1425.1097206970787</v>
      </c>
      <c r="N220" s="101">
        <f t="shared" si="47"/>
        <v>1441.3134056792258</v>
      </c>
      <c r="O220" s="101">
        <f t="shared" si="48"/>
        <v>1457.5625906613727</v>
      </c>
      <c r="P220" s="101">
        <f t="shared" si="49"/>
        <v>1474.0367475006717</v>
      </c>
      <c r="Q220" s="101">
        <f t="shared" si="50"/>
        <v>1490.5564043399704</v>
      </c>
      <c r="R220" s="101">
        <f t="shared" si="51"/>
        <v>1507.1215611792693</v>
      </c>
    </row>
    <row r="221" spans="5:18" s="35" customFormat="1" ht="15" hidden="1" x14ac:dyDescent="0.2">
      <c r="E221" s="46">
        <v>39448</v>
      </c>
      <c r="F221" s="41">
        <f t="shared" si="39"/>
        <v>1129.3346576035779</v>
      </c>
      <c r="G221" s="101">
        <f t="shared" si="40"/>
        <v>1143.8635553209351</v>
      </c>
      <c r="H221" s="101">
        <f t="shared" si="41"/>
        <v>1158.4391197049588</v>
      </c>
      <c r="I221" s="101">
        <f t="shared" si="42"/>
        <v>1173.0613507556493</v>
      </c>
      <c r="J221" s="101">
        <f t="shared" si="43"/>
        <v>1187.784004648124</v>
      </c>
      <c r="K221" s="101">
        <f t="shared" si="44"/>
        <v>1202.5527418739321</v>
      </c>
      <c r="L221" s="101">
        <f t="shared" si="45"/>
        <v>1217.3675624330733</v>
      </c>
      <c r="M221" s="101">
        <f t="shared" si="46"/>
        <v>1232.2804515888884</v>
      </c>
      <c r="N221" s="101">
        <f t="shared" si="47"/>
        <v>1247.2388407447031</v>
      </c>
      <c r="O221" s="101">
        <f t="shared" si="48"/>
        <v>1262.242729900518</v>
      </c>
      <c r="P221" s="101">
        <f t="shared" si="49"/>
        <v>1277.4473076448714</v>
      </c>
      <c r="Q221" s="101">
        <f t="shared" si="50"/>
        <v>1292.6973853892248</v>
      </c>
      <c r="R221" s="101">
        <f t="shared" si="51"/>
        <v>1307.9929631335781</v>
      </c>
    </row>
    <row r="222" spans="5:18" s="35" customFormat="1" ht="15" hidden="1" x14ac:dyDescent="0.2">
      <c r="E222" s="46">
        <v>39814</v>
      </c>
      <c r="F222" s="41">
        <f t="shared" si="39"/>
        <v>956.04377652270239</v>
      </c>
      <c r="G222" s="101">
        <f t="shared" si="40"/>
        <v>969.41740169952038</v>
      </c>
      <c r="H222" s="101">
        <f t="shared" si="41"/>
        <v>982.837693543005</v>
      </c>
      <c r="I222" s="101">
        <f t="shared" si="42"/>
        <v>996.30465205315647</v>
      </c>
      <c r="J222" s="101">
        <f t="shared" si="43"/>
        <v>1009.8636576791731</v>
      </c>
      <c r="K222" s="101">
        <f t="shared" si="44"/>
        <v>1023.4687466385229</v>
      </c>
      <c r="L222" s="101">
        <f t="shared" si="45"/>
        <v>1037.1199189312063</v>
      </c>
      <c r="M222" s="101">
        <f t="shared" si="46"/>
        <v>1050.8611984042591</v>
      </c>
      <c r="N222" s="101">
        <f t="shared" si="47"/>
        <v>1064.6479778773119</v>
      </c>
      <c r="O222" s="101">
        <f t="shared" si="48"/>
        <v>1078.4802573503646</v>
      </c>
      <c r="P222" s="101">
        <f t="shared" si="49"/>
        <v>1092.4903790231419</v>
      </c>
      <c r="Q222" s="101">
        <f t="shared" si="50"/>
        <v>1106.5460006959192</v>
      </c>
      <c r="R222" s="101">
        <f t="shared" si="51"/>
        <v>1120.6471223686965</v>
      </c>
    </row>
    <row r="223" spans="5:18" s="35" customFormat="1" ht="15" hidden="1" x14ac:dyDescent="0.2">
      <c r="E223" s="46">
        <v>40179</v>
      </c>
      <c r="F223" s="41">
        <f t="shared" si="39"/>
        <v>801.28085128066323</v>
      </c>
      <c r="G223" s="101">
        <f t="shared" si="40"/>
        <v>813.62272362253429</v>
      </c>
      <c r="H223" s="101">
        <f t="shared" si="41"/>
        <v>826.01126263107199</v>
      </c>
      <c r="I223" s="101">
        <f t="shared" si="42"/>
        <v>838.44646830627653</v>
      </c>
      <c r="J223" s="101">
        <f t="shared" si="43"/>
        <v>850.96624088929286</v>
      </c>
      <c r="K223" s="101">
        <f t="shared" si="44"/>
        <v>863.53209680564248</v>
      </c>
      <c r="L223" s="101">
        <f t="shared" si="45"/>
        <v>876.1440360553255</v>
      </c>
      <c r="M223" s="101">
        <f t="shared" si="46"/>
        <v>888.8389722896851</v>
      </c>
      <c r="N223" s="101">
        <f t="shared" si="47"/>
        <v>901.57940852404465</v>
      </c>
      <c r="O223" s="101">
        <f t="shared" si="48"/>
        <v>914.36534475840426</v>
      </c>
      <c r="P223" s="101">
        <f t="shared" si="49"/>
        <v>927.30871949933385</v>
      </c>
      <c r="Q223" s="101">
        <f t="shared" si="50"/>
        <v>940.29759424026349</v>
      </c>
      <c r="R223" s="101">
        <f t="shared" si="51"/>
        <v>953.33196898119309</v>
      </c>
    </row>
    <row r="224" spans="5:18" s="35" customFormat="1" ht="15" hidden="1" x14ac:dyDescent="0.2">
      <c r="E224" s="46">
        <v>40544</v>
      </c>
      <c r="F224" s="41">
        <f t="shared" si="39"/>
        <v>656.32684383565447</v>
      </c>
      <c r="G224" s="101">
        <f t="shared" si="40"/>
        <v>667.70235612789213</v>
      </c>
      <c r="H224" s="101">
        <f t="shared" si="41"/>
        <v>679.12453508679653</v>
      </c>
      <c r="I224" s="101">
        <f t="shared" si="42"/>
        <v>690.59338071236755</v>
      </c>
      <c r="J224" s="101">
        <f t="shared" si="43"/>
        <v>702.13978713539063</v>
      </c>
      <c r="K224" s="101">
        <f t="shared" si="44"/>
        <v>713.73227689174701</v>
      </c>
      <c r="L224" s="101">
        <f t="shared" si="45"/>
        <v>725.37084998143678</v>
      </c>
      <c r="M224" s="101">
        <f t="shared" si="46"/>
        <v>737.08576050631609</v>
      </c>
      <c r="N224" s="101">
        <f t="shared" si="47"/>
        <v>748.84617103119535</v>
      </c>
      <c r="O224" s="101">
        <f t="shared" si="48"/>
        <v>760.65208155607479</v>
      </c>
      <c r="P224" s="101">
        <f t="shared" si="49"/>
        <v>772.59632008618928</v>
      </c>
      <c r="Q224" s="101">
        <f t="shared" si="50"/>
        <v>784.58605861630372</v>
      </c>
      <c r="R224" s="101">
        <f t="shared" si="51"/>
        <v>796.62129714641821</v>
      </c>
    </row>
    <row r="225" spans="5:18" s="35" customFormat="1" ht="15" hidden="1" x14ac:dyDescent="0.2">
      <c r="E225" s="46">
        <v>40909</v>
      </c>
      <c r="F225" s="41">
        <f t="shared" si="39"/>
        <v>522.2716339429021</v>
      </c>
      <c r="G225" s="101">
        <f t="shared" si="40"/>
        <v>532.75344483585479</v>
      </c>
      <c r="H225" s="101">
        <f t="shared" si="41"/>
        <v>543.28192239547411</v>
      </c>
      <c r="I225" s="101">
        <f t="shared" si="42"/>
        <v>553.85706662176017</v>
      </c>
      <c r="J225" s="101">
        <f t="shared" si="43"/>
        <v>564.50329231035346</v>
      </c>
      <c r="K225" s="101">
        <f t="shared" si="44"/>
        <v>575.19560133227992</v>
      </c>
      <c r="L225" s="101">
        <f t="shared" si="45"/>
        <v>585.9339936875399</v>
      </c>
      <c r="M225" s="101">
        <f t="shared" si="46"/>
        <v>596.74256464650887</v>
      </c>
      <c r="N225" s="101">
        <f t="shared" si="47"/>
        <v>607.5966356054779</v>
      </c>
      <c r="O225" s="101">
        <f t="shared" si="48"/>
        <v>618.49620656444688</v>
      </c>
      <c r="P225" s="101">
        <f t="shared" si="49"/>
        <v>629.51643190711582</v>
      </c>
      <c r="Q225" s="101">
        <f t="shared" si="50"/>
        <v>640.58215724978459</v>
      </c>
      <c r="R225" s="101">
        <f t="shared" si="51"/>
        <v>651.69338259245353</v>
      </c>
    </row>
    <row r="226" spans="5:18" s="35" customFormat="1" ht="15" hidden="1" x14ac:dyDescent="0.2">
      <c r="E226" s="46">
        <v>41275</v>
      </c>
      <c r="F226" s="41">
        <f t="shared" si="39"/>
        <v>399.11522160240611</v>
      </c>
      <c r="G226" s="101">
        <f t="shared" si="40"/>
        <v>408.77598974642217</v>
      </c>
      <c r="H226" s="101">
        <f t="shared" si="41"/>
        <v>418.48342455710485</v>
      </c>
      <c r="I226" s="101">
        <f t="shared" si="42"/>
        <v>428.23752603445422</v>
      </c>
      <c r="J226" s="101">
        <f t="shared" si="43"/>
        <v>438.05675641418105</v>
      </c>
      <c r="K226" s="101">
        <f t="shared" si="44"/>
        <v>447.92207012724123</v>
      </c>
      <c r="L226" s="101">
        <f t="shared" si="45"/>
        <v>457.83346717363474</v>
      </c>
      <c r="M226" s="101">
        <f t="shared" si="46"/>
        <v>467.80938471026337</v>
      </c>
      <c r="N226" s="101">
        <f t="shared" si="47"/>
        <v>477.83080224689201</v>
      </c>
      <c r="O226" s="101">
        <f t="shared" si="48"/>
        <v>487.89771978352064</v>
      </c>
      <c r="P226" s="101">
        <f t="shared" si="49"/>
        <v>498.06905496211351</v>
      </c>
      <c r="Q226" s="101">
        <f t="shared" si="50"/>
        <v>508.28589014070644</v>
      </c>
      <c r="R226" s="101">
        <f t="shared" si="51"/>
        <v>518.54822531929926</v>
      </c>
    </row>
    <row r="227" spans="5:18" s="35" customFormat="1" ht="15" hidden="1" x14ac:dyDescent="0.2">
      <c r="E227" s="46">
        <v>41640</v>
      </c>
      <c r="F227" s="41">
        <f t="shared" si="39"/>
        <v>285.76772705894069</v>
      </c>
      <c r="G227" s="101">
        <f t="shared" si="40"/>
        <v>294.67284523933364</v>
      </c>
      <c r="H227" s="101">
        <f t="shared" si="41"/>
        <v>303.62463008639327</v>
      </c>
      <c r="I227" s="101">
        <f t="shared" si="42"/>
        <v>312.62308160011952</v>
      </c>
      <c r="J227" s="101">
        <f t="shared" si="43"/>
        <v>321.68118355398695</v>
      </c>
      <c r="K227" s="101">
        <f t="shared" si="44"/>
        <v>330.78536884118779</v>
      </c>
      <c r="L227" s="101">
        <f t="shared" si="45"/>
        <v>339.93563746172191</v>
      </c>
      <c r="M227" s="101">
        <f t="shared" si="46"/>
        <v>349.14521910522308</v>
      </c>
      <c r="N227" s="101">
        <f t="shared" si="47"/>
        <v>358.40030074872431</v>
      </c>
      <c r="O227" s="101">
        <f t="shared" si="48"/>
        <v>367.70088239222548</v>
      </c>
      <c r="P227" s="101">
        <f t="shared" si="49"/>
        <v>377.09093812777496</v>
      </c>
      <c r="Q227" s="101">
        <f t="shared" si="50"/>
        <v>386.52649386332439</v>
      </c>
      <c r="R227" s="101">
        <f t="shared" si="51"/>
        <v>396.00754959887388</v>
      </c>
    </row>
    <row r="228" spans="5:18" s="35" customFormat="1" ht="15" hidden="1" x14ac:dyDescent="0.2">
      <c r="E228" s="46">
        <v>42005</v>
      </c>
      <c r="F228" s="41">
        <f t="shared" si="39"/>
        <v>182.22915031250591</v>
      </c>
      <c r="G228" s="101">
        <f t="shared" si="40"/>
        <v>190.44401131458929</v>
      </c>
      <c r="H228" s="101">
        <f t="shared" si="41"/>
        <v>198.7055389833393</v>
      </c>
      <c r="I228" s="101">
        <f t="shared" si="42"/>
        <v>207.01373331875601</v>
      </c>
      <c r="J228" s="101">
        <f t="shared" si="43"/>
        <v>215.37657372977117</v>
      </c>
      <c r="K228" s="101">
        <f t="shared" si="44"/>
        <v>223.78549747411964</v>
      </c>
      <c r="L228" s="101">
        <f t="shared" si="45"/>
        <v>232.24050455180145</v>
      </c>
      <c r="M228" s="101">
        <f t="shared" si="46"/>
        <v>240.75006783138815</v>
      </c>
      <c r="N228" s="101">
        <f t="shared" si="47"/>
        <v>249.30513111097488</v>
      </c>
      <c r="O228" s="101">
        <f t="shared" si="48"/>
        <v>257.90569439056156</v>
      </c>
      <c r="P228" s="101">
        <f t="shared" si="49"/>
        <v>266.58208140410022</v>
      </c>
      <c r="Q228" s="101">
        <f t="shared" si="50"/>
        <v>275.30396841763888</v>
      </c>
      <c r="R228" s="101">
        <f t="shared" si="51"/>
        <v>284.07135543117755</v>
      </c>
    </row>
    <row r="229" spans="5:18" s="35" customFormat="1" ht="15" hidden="1" x14ac:dyDescent="0.2">
      <c r="E229" s="46">
        <v>42370</v>
      </c>
      <c r="F229" s="41">
        <f t="shared" si="39"/>
        <v>87.409611607876272</v>
      </c>
      <c r="G229" s="101">
        <f t="shared" si="40"/>
        <v>94.992342351928784</v>
      </c>
      <c r="H229" s="101">
        <f t="shared" si="41"/>
        <v>102.62173976264796</v>
      </c>
      <c r="I229" s="101">
        <f t="shared" si="42"/>
        <v>110.29780384003379</v>
      </c>
      <c r="J229" s="101">
        <f t="shared" si="43"/>
        <v>118.02393104864736</v>
      </c>
      <c r="K229" s="101">
        <f t="shared" si="44"/>
        <v>125.79614159059423</v>
      </c>
      <c r="L229" s="101">
        <f t="shared" si="45"/>
        <v>133.61443546587446</v>
      </c>
      <c r="M229" s="101">
        <f t="shared" si="46"/>
        <v>141.48292929640266</v>
      </c>
      <c r="N229" s="101">
        <f t="shared" si="47"/>
        <v>149.39692312693083</v>
      </c>
      <c r="O229" s="101">
        <f t="shared" si="48"/>
        <v>157.35641695745903</v>
      </c>
      <c r="P229" s="101">
        <f t="shared" si="49"/>
        <v>165.37923366768251</v>
      </c>
      <c r="Q229" s="101">
        <f t="shared" si="50"/>
        <v>173.447550377906</v>
      </c>
      <c r="R229" s="101">
        <f t="shared" si="51"/>
        <v>181.56136708812949</v>
      </c>
    </row>
    <row r="230" spans="5:18" s="35" customFormat="1" ht="15" hidden="1" x14ac:dyDescent="0.2">
      <c r="E230" s="46">
        <v>42736</v>
      </c>
      <c r="F230" s="41">
        <f t="shared" si="39"/>
        <v>0</v>
      </c>
      <c r="G230" s="101">
        <f t="shared" si="40"/>
        <v>7</v>
      </c>
      <c r="H230" s="101">
        <f t="shared" si="41"/>
        <v>14.046666666666667</v>
      </c>
      <c r="I230" s="101">
        <f t="shared" si="42"/>
        <v>21.14</v>
      </c>
      <c r="J230" s="101">
        <f t="shared" si="43"/>
        <v>28.279171666666667</v>
      </c>
      <c r="K230" s="101">
        <f t="shared" si="44"/>
        <v>35.464426666666668</v>
      </c>
      <c r="L230" s="101">
        <f t="shared" si="45"/>
        <v>42.695765000000002</v>
      </c>
      <c r="M230" s="101">
        <f t="shared" si="46"/>
        <v>49.973287472500004</v>
      </c>
      <c r="N230" s="101">
        <f t="shared" si="47"/>
        <v>57.296309944999997</v>
      </c>
      <c r="O230" s="101">
        <f t="shared" si="48"/>
        <v>64.664832417499994</v>
      </c>
      <c r="P230" s="101">
        <f t="shared" si="49"/>
        <v>72.085153828213748</v>
      </c>
      <c r="Q230" s="101">
        <f t="shared" si="50"/>
        <v>79.550975238927492</v>
      </c>
      <c r="R230" s="101">
        <f t="shared" si="51"/>
        <v>87.06229664964124</v>
      </c>
    </row>
    <row r="231" spans="5:18" s="35" customFormat="1" ht="15" hidden="1" x14ac:dyDescent="0.2">
      <c r="E231" s="46"/>
      <c r="F231" s="41"/>
      <c r="G231" s="42"/>
      <c r="H231" s="42"/>
      <c r="I231" s="42"/>
      <c r="J231" s="42"/>
      <c r="K231" s="42"/>
      <c r="L231" s="42"/>
      <c r="M231" s="42"/>
      <c r="N231" s="42"/>
      <c r="O231" s="42"/>
      <c r="P231" s="42"/>
      <c r="Q231" s="42"/>
      <c r="R231" s="42"/>
    </row>
    <row r="232" spans="5:18" s="35" customFormat="1" ht="15" hidden="1" x14ac:dyDescent="0.2">
      <c r="E232" s="46"/>
      <c r="F232" s="41"/>
      <c r="G232" s="42"/>
      <c r="H232" s="42"/>
      <c r="I232" s="42"/>
      <c r="J232" s="42"/>
      <c r="K232" s="42"/>
      <c r="L232" s="42"/>
      <c r="M232" s="42"/>
      <c r="N232" s="42"/>
      <c r="O232" s="42"/>
      <c r="P232" s="42"/>
      <c r="Q232" s="42"/>
      <c r="R232" s="42"/>
    </row>
    <row r="233" spans="5:18" s="35" customFormat="1" ht="15" hidden="1" x14ac:dyDescent="0.2">
      <c r="E233" s="46"/>
      <c r="F233" s="41"/>
      <c r="G233" s="42"/>
      <c r="H233" s="42"/>
      <c r="I233" s="42"/>
      <c r="J233" s="42"/>
      <c r="K233" s="42"/>
      <c r="L233" s="42"/>
      <c r="M233" s="42"/>
      <c r="N233" s="42"/>
      <c r="O233" s="42"/>
      <c r="P233" s="42"/>
      <c r="Q233" s="42"/>
      <c r="R233" s="42"/>
    </row>
    <row r="234" spans="5:18" s="35" customFormat="1" hidden="1" x14ac:dyDescent="0.2"/>
    <row r="235" spans="5:18" s="35" customFormat="1" hidden="1" x14ac:dyDescent="0.2"/>
    <row r="236" spans="5:18" s="35" customFormat="1" hidden="1" x14ac:dyDescent="0.2"/>
    <row r="237" spans="5:18" s="35" customFormat="1" hidden="1" x14ac:dyDescent="0.2"/>
    <row r="238" spans="5:18" s="35" customFormat="1" hidden="1" x14ac:dyDescent="0.2"/>
    <row r="239" spans="5:18" s="35" customFormat="1" hidden="1" x14ac:dyDescent="0.2"/>
    <row r="240" spans="5:18" s="35" customFormat="1" hidden="1" x14ac:dyDescent="0.2"/>
    <row r="241" s="35" customFormat="1" hidden="1" x14ac:dyDescent="0.2"/>
    <row r="242" s="35" customFormat="1" hidden="1" x14ac:dyDescent="0.2"/>
    <row r="243" s="35" customFormat="1" hidden="1" x14ac:dyDescent="0.2"/>
    <row r="244" s="35" customFormat="1" hidden="1" x14ac:dyDescent="0.2"/>
    <row r="245" s="35" customFormat="1" hidden="1" x14ac:dyDescent="0.2"/>
    <row r="246" s="35" customFormat="1" hidden="1" x14ac:dyDescent="0.2"/>
    <row r="247" s="35" customFormat="1" hidden="1" x14ac:dyDescent="0.2"/>
    <row r="248" s="35" customFormat="1" hidden="1" x14ac:dyDescent="0.2"/>
    <row r="249" s="35" customFormat="1" hidden="1" x14ac:dyDescent="0.2"/>
    <row r="250" s="35" customFormat="1" hidden="1" x14ac:dyDescent="0.2"/>
    <row r="251" s="35" customFormat="1" hidden="1" x14ac:dyDescent="0.2"/>
    <row r="252" s="35" customFormat="1" hidden="1" x14ac:dyDescent="0.2"/>
    <row r="253" s="35" customFormat="1" hidden="1" x14ac:dyDescent="0.2"/>
    <row r="254" s="35" customFormat="1" hidden="1" x14ac:dyDescent="0.2"/>
    <row r="255" s="35" customFormat="1" hidden="1" x14ac:dyDescent="0.2"/>
    <row r="256" s="35" customFormat="1" hidden="1" x14ac:dyDescent="0.2"/>
    <row r="257" s="35" customFormat="1" hidden="1" x14ac:dyDescent="0.2"/>
    <row r="258" s="35" customFormat="1" hidden="1" x14ac:dyDescent="0.2"/>
    <row r="259" s="35" customFormat="1" hidden="1" x14ac:dyDescent="0.2"/>
    <row r="260" s="35" customFormat="1" hidden="1" x14ac:dyDescent="0.2"/>
    <row r="261" s="35" customFormat="1" hidden="1" x14ac:dyDescent="0.2"/>
    <row r="262" s="35" customFormat="1" hidden="1" x14ac:dyDescent="0.2"/>
    <row r="263" s="35" customFormat="1" hidden="1" x14ac:dyDescent="0.2"/>
    <row r="264" s="35" customFormat="1" hidden="1" x14ac:dyDescent="0.2"/>
    <row r="265" s="35" customFormat="1" hidden="1" x14ac:dyDescent="0.2"/>
    <row r="266" s="35" customFormat="1" hidden="1" x14ac:dyDescent="0.2"/>
    <row r="267" s="35" customFormat="1" hidden="1" x14ac:dyDescent="0.2"/>
    <row r="268" s="35" customFormat="1" hidden="1" x14ac:dyDescent="0.2"/>
    <row r="269" s="35" customFormat="1" hidden="1" x14ac:dyDescent="0.2"/>
    <row r="270" s="35" customFormat="1" hidden="1" x14ac:dyDescent="0.2"/>
    <row r="271" s="35" customFormat="1" hidden="1" x14ac:dyDescent="0.2"/>
    <row r="272" s="35" customFormat="1" hidden="1" x14ac:dyDescent="0.2"/>
    <row r="273" s="35" customFormat="1" hidden="1" x14ac:dyDescent="0.2"/>
    <row r="274" s="35" customFormat="1" hidden="1" x14ac:dyDescent="0.2"/>
    <row r="275" s="35" customFormat="1" hidden="1" x14ac:dyDescent="0.2"/>
    <row r="276" s="35" customFormat="1" hidden="1" x14ac:dyDescent="0.2"/>
    <row r="277" s="35" customFormat="1" hidden="1" x14ac:dyDescent="0.2"/>
    <row r="278" s="35" customFormat="1" hidden="1" x14ac:dyDescent="0.2"/>
    <row r="279" s="35" customFormat="1" hidden="1" x14ac:dyDescent="0.2"/>
    <row r="280" s="35" customFormat="1" hidden="1" x14ac:dyDescent="0.2"/>
    <row r="281" s="35" customFormat="1" hidden="1" x14ac:dyDescent="0.2"/>
    <row r="282" s="35" customFormat="1" hidden="1" x14ac:dyDescent="0.2"/>
    <row r="283" s="35" customFormat="1" hidden="1" x14ac:dyDescent="0.2"/>
    <row r="284" s="35" customFormat="1" hidden="1" x14ac:dyDescent="0.2"/>
    <row r="285" s="35" customFormat="1" hidden="1" x14ac:dyDescent="0.2"/>
    <row r="286" s="35" customFormat="1" hidden="1" x14ac:dyDescent="0.2"/>
    <row r="287" s="35" customFormat="1" hidden="1" x14ac:dyDescent="0.2"/>
    <row r="288" s="35" customFormat="1" hidden="1" x14ac:dyDescent="0.2"/>
    <row r="289" s="35" customFormat="1" hidden="1" x14ac:dyDescent="0.2"/>
    <row r="290" s="35" customFormat="1" hidden="1" x14ac:dyDescent="0.2"/>
    <row r="291" s="35" customFormat="1" hidden="1" x14ac:dyDescent="0.2"/>
    <row r="292" s="35" customFormat="1" hidden="1" x14ac:dyDescent="0.2"/>
    <row r="293" s="35" customFormat="1" hidden="1" x14ac:dyDescent="0.2"/>
    <row r="294" s="35" customFormat="1" hidden="1" x14ac:dyDescent="0.2"/>
    <row r="295" s="35" customFormat="1" hidden="1" x14ac:dyDescent="0.2"/>
    <row r="296" s="35" customFormat="1" hidden="1" x14ac:dyDescent="0.2"/>
    <row r="297" s="35" customFormat="1" hidden="1" x14ac:dyDescent="0.2"/>
    <row r="298" s="35" customFormat="1" hidden="1" x14ac:dyDescent="0.2"/>
    <row r="299" s="35" customFormat="1" hidden="1" x14ac:dyDescent="0.2"/>
    <row r="300" s="35" customFormat="1" hidden="1" x14ac:dyDescent="0.2"/>
    <row r="301" s="35" customFormat="1" hidden="1" x14ac:dyDescent="0.2"/>
    <row r="302" s="35" customFormat="1" hidden="1" x14ac:dyDescent="0.2"/>
    <row r="303" s="35" customFormat="1" hidden="1" x14ac:dyDescent="0.2"/>
    <row r="304" s="35" customFormat="1" hidden="1" x14ac:dyDescent="0.2"/>
    <row r="305" s="35" customFormat="1" hidden="1" x14ac:dyDescent="0.2"/>
    <row r="306" s="35" customFormat="1" hidden="1" x14ac:dyDescent="0.2"/>
    <row r="307" s="35" customFormat="1" hidden="1" x14ac:dyDescent="0.2"/>
    <row r="308" s="35" customFormat="1" hidden="1" x14ac:dyDescent="0.2"/>
    <row r="309" s="35" customFormat="1" hidden="1" x14ac:dyDescent="0.2"/>
    <row r="310" s="35" customFormat="1" hidden="1" x14ac:dyDescent="0.2"/>
    <row r="311" s="35" customFormat="1" hidden="1" x14ac:dyDescent="0.2"/>
    <row r="312" s="35" customFormat="1" hidden="1" x14ac:dyDescent="0.2"/>
    <row r="313" s="35" customFormat="1" hidden="1" x14ac:dyDescent="0.2"/>
    <row r="314" s="35" customFormat="1" hidden="1" x14ac:dyDescent="0.2"/>
    <row r="315" s="35" customFormat="1" hidden="1" x14ac:dyDescent="0.2"/>
    <row r="316" s="35" customFormat="1" hidden="1" x14ac:dyDescent="0.2"/>
    <row r="317" s="35" customFormat="1" hidden="1" x14ac:dyDescent="0.2"/>
    <row r="318" s="35" customFormat="1" hidden="1" x14ac:dyDescent="0.2"/>
    <row r="319" s="35" customFormat="1" hidden="1" x14ac:dyDescent="0.2"/>
    <row r="320" s="35" customFormat="1" hidden="1" x14ac:dyDescent="0.2"/>
    <row r="321" s="35" customFormat="1" hidden="1" x14ac:dyDescent="0.2"/>
    <row r="322" s="35" customFormat="1" hidden="1" x14ac:dyDescent="0.2"/>
    <row r="323" s="35" customFormat="1" hidden="1" x14ac:dyDescent="0.2"/>
    <row r="324" s="35" customFormat="1" hidden="1" x14ac:dyDescent="0.2"/>
    <row r="325" s="35" customFormat="1" hidden="1" x14ac:dyDescent="0.2"/>
    <row r="326" s="35" customFormat="1" hidden="1" x14ac:dyDescent="0.2"/>
    <row r="327" s="35" customFormat="1" hidden="1" x14ac:dyDescent="0.2"/>
    <row r="328" s="35" customFormat="1" hidden="1" x14ac:dyDescent="0.2"/>
    <row r="329" s="35" customFormat="1" hidden="1" x14ac:dyDescent="0.2"/>
    <row r="330" s="35" customFormat="1" hidden="1" x14ac:dyDescent="0.2"/>
    <row r="331" s="35" customFormat="1" hidden="1" x14ac:dyDescent="0.2"/>
    <row r="332" s="35" customFormat="1" hidden="1" x14ac:dyDescent="0.2"/>
    <row r="333" s="35" customFormat="1" hidden="1" x14ac:dyDescent="0.2"/>
    <row r="334" s="35" customFormat="1" hidden="1" x14ac:dyDescent="0.2"/>
    <row r="335" s="35" customFormat="1" hidden="1" x14ac:dyDescent="0.2"/>
    <row r="336" s="35" customFormat="1" hidden="1" x14ac:dyDescent="0.2"/>
    <row r="337" s="35" customFormat="1" hidden="1" x14ac:dyDescent="0.2"/>
    <row r="338" s="35" customFormat="1" hidden="1" x14ac:dyDescent="0.2"/>
    <row r="339" s="35" customFormat="1" hidden="1" x14ac:dyDescent="0.2"/>
    <row r="340" s="35" customFormat="1" hidden="1" x14ac:dyDescent="0.2"/>
    <row r="341" s="35" customFormat="1" hidden="1" x14ac:dyDescent="0.2"/>
    <row r="342" s="35" customFormat="1" hidden="1" x14ac:dyDescent="0.2"/>
    <row r="343" s="35" customFormat="1" hidden="1" x14ac:dyDescent="0.2"/>
    <row r="344" s="35" customFormat="1" hidden="1" x14ac:dyDescent="0.2"/>
    <row r="345" s="35" customFormat="1" hidden="1" x14ac:dyDescent="0.2"/>
    <row r="346" s="35" customFormat="1" hidden="1" x14ac:dyDescent="0.2"/>
    <row r="347" s="35" customFormat="1" hidden="1" x14ac:dyDescent="0.2"/>
    <row r="348" s="35" customFormat="1" hidden="1" x14ac:dyDescent="0.2"/>
    <row r="349" s="35" customFormat="1" hidden="1" x14ac:dyDescent="0.2"/>
    <row r="350" s="35" customFormat="1" hidden="1" x14ac:dyDescent="0.2"/>
    <row r="351" s="35" customFormat="1" hidden="1" x14ac:dyDescent="0.2"/>
    <row r="352" s="35" customFormat="1" hidden="1" x14ac:dyDescent="0.2"/>
    <row r="353" s="35" customFormat="1" hidden="1" x14ac:dyDescent="0.2"/>
    <row r="354" s="35" customFormat="1" hidden="1" x14ac:dyDescent="0.2"/>
    <row r="355" s="35" customFormat="1" hidden="1" x14ac:dyDescent="0.2"/>
    <row r="356" s="35" customFormat="1" hidden="1" x14ac:dyDescent="0.2"/>
    <row r="357" s="35" customFormat="1" hidden="1" x14ac:dyDescent="0.2"/>
    <row r="358" s="35" customFormat="1" hidden="1" x14ac:dyDescent="0.2"/>
    <row r="359" s="35" customFormat="1" hidden="1" x14ac:dyDescent="0.2"/>
    <row r="360" s="35" customFormat="1" hidden="1" x14ac:dyDescent="0.2"/>
    <row r="361" s="35" customFormat="1" hidden="1" x14ac:dyDescent="0.2"/>
    <row r="362" s="35" customFormat="1" hidden="1" x14ac:dyDescent="0.2"/>
    <row r="363" s="35" customFormat="1" hidden="1" x14ac:dyDescent="0.2"/>
    <row r="364" s="35" customFormat="1" hidden="1" x14ac:dyDescent="0.2"/>
    <row r="365" s="35" customFormat="1" hidden="1" x14ac:dyDescent="0.2"/>
    <row r="366" s="35" customFormat="1" hidden="1" x14ac:dyDescent="0.2"/>
    <row r="367" s="35" customFormat="1" hidden="1" x14ac:dyDescent="0.2"/>
    <row r="368" s="35" customFormat="1" hidden="1" x14ac:dyDescent="0.2"/>
    <row r="369" s="35" customFormat="1" hidden="1" x14ac:dyDescent="0.2"/>
    <row r="370" s="35" customFormat="1" hidden="1" x14ac:dyDescent="0.2"/>
    <row r="371" s="35" customFormat="1" hidden="1" x14ac:dyDescent="0.2"/>
    <row r="372" s="35" customFormat="1" hidden="1" x14ac:dyDescent="0.2"/>
    <row r="373" s="35" customFormat="1" hidden="1" x14ac:dyDescent="0.2"/>
    <row r="374" s="35" customFormat="1" hidden="1" x14ac:dyDescent="0.2"/>
    <row r="375" s="35" customFormat="1" hidden="1" x14ac:dyDescent="0.2"/>
    <row r="376" s="35" customFormat="1" hidden="1" x14ac:dyDescent="0.2"/>
    <row r="377" s="35" customFormat="1" hidden="1" x14ac:dyDescent="0.2"/>
    <row r="378" s="35" customFormat="1" hidden="1" x14ac:dyDescent="0.2"/>
    <row r="379" s="35" customFormat="1" hidden="1" x14ac:dyDescent="0.2"/>
    <row r="380" s="35" customFormat="1" hidden="1" x14ac:dyDescent="0.2"/>
    <row r="381" s="35" customFormat="1" hidden="1" x14ac:dyDescent="0.2"/>
    <row r="382" s="35" customFormat="1" hidden="1" x14ac:dyDescent="0.2"/>
    <row r="383" s="35" customFormat="1" hidden="1" x14ac:dyDescent="0.2"/>
    <row r="384" s="35" customFormat="1" hidden="1" x14ac:dyDescent="0.2"/>
    <row r="385" s="35" customFormat="1" hidden="1" x14ac:dyDescent="0.2"/>
    <row r="386" s="35" customFormat="1" hidden="1" x14ac:dyDescent="0.2"/>
    <row r="387" s="35" customFormat="1" hidden="1" x14ac:dyDescent="0.2"/>
    <row r="388" s="35" customFormat="1" hidden="1" x14ac:dyDescent="0.2"/>
    <row r="389" s="35" customFormat="1" hidden="1" x14ac:dyDescent="0.2"/>
    <row r="390" s="35" customFormat="1" hidden="1" x14ac:dyDescent="0.2"/>
    <row r="391" s="35" customFormat="1" hidden="1" x14ac:dyDescent="0.2"/>
    <row r="392" s="35" customFormat="1" hidden="1" x14ac:dyDescent="0.2"/>
    <row r="393" s="35" customFormat="1" hidden="1" x14ac:dyDescent="0.2"/>
    <row r="394" s="35" customFormat="1" hidden="1" x14ac:dyDescent="0.2"/>
    <row r="395" s="35" customFormat="1" hidden="1" x14ac:dyDescent="0.2"/>
    <row r="396" s="35" customFormat="1" hidden="1" x14ac:dyDescent="0.2"/>
    <row r="397" s="35" customFormat="1" hidden="1" x14ac:dyDescent="0.2"/>
    <row r="398" s="35" customFormat="1" hidden="1" x14ac:dyDescent="0.2"/>
    <row r="399" s="35" customFormat="1" hidden="1" x14ac:dyDescent="0.2"/>
    <row r="400" s="35" customFormat="1" hidden="1" x14ac:dyDescent="0.2"/>
    <row r="401" s="35" customFormat="1" hidden="1" x14ac:dyDescent="0.2"/>
    <row r="402" s="35" customFormat="1" hidden="1" x14ac:dyDescent="0.2"/>
    <row r="403" s="35" customFormat="1" hidden="1" x14ac:dyDescent="0.2"/>
    <row r="404" s="35" customFormat="1" hidden="1" x14ac:dyDescent="0.2"/>
    <row r="405" s="35" customFormat="1" hidden="1" x14ac:dyDescent="0.2"/>
    <row r="406" s="35" customFormat="1" hidden="1" x14ac:dyDescent="0.2"/>
    <row r="407" s="35" customFormat="1" hidden="1" x14ac:dyDescent="0.2"/>
    <row r="408" s="35" customFormat="1" hidden="1" x14ac:dyDescent="0.2"/>
    <row r="409" s="35" customFormat="1" hidden="1" x14ac:dyDescent="0.2"/>
    <row r="410" s="35" customFormat="1" hidden="1" x14ac:dyDescent="0.2"/>
    <row r="411" s="35" customFormat="1" hidden="1" x14ac:dyDescent="0.2"/>
    <row r="412" s="35" customFormat="1" hidden="1" x14ac:dyDescent="0.2"/>
    <row r="413" s="35" customFormat="1" hidden="1" x14ac:dyDescent="0.2"/>
    <row r="414" s="35" customFormat="1" hidden="1" x14ac:dyDescent="0.2"/>
    <row r="415" s="35" customFormat="1" hidden="1" x14ac:dyDescent="0.2"/>
    <row r="416" s="35" customFormat="1" hidden="1" x14ac:dyDescent="0.2"/>
    <row r="417" s="35" customFormat="1" hidden="1" x14ac:dyDescent="0.2"/>
    <row r="418" s="35" customFormat="1" hidden="1" x14ac:dyDescent="0.2"/>
    <row r="419" s="35" customFormat="1" hidden="1" x14ac:dyDescent="0.2"/>
    <row r="420" s="35" customFormat="1" hidden="1" x14ac:dyDescent="0.2"/>
    <row r="421" s="35" customFormat="1" hidden="1" x14ac:dyDescent="0.2"/>
    <row r="422" s="35" customFormat="1" hidden="1" x14ac:dyDescent="0.2"/>
    <row r="423" s="35" customFormat="1" hidden="1" x14ac:dyDescent="0.2"/>
    <row r="424" s="35" customFormat="1" hidden="1" x14ac:dyDescent="0.2"/>
    <row r="425" s="35" customFormat="1" hidden="1" x14ac:dyDescent="0.2"/>
    <row r="426" s="35" customFormat="1" hidden="1" x14ac:dyDescent="0.2"/>
    <row r="427" s="35" customFormat="1" hidden="1" x14ac:dyDescent="0.2"/>
    <row r="428" s="35" customFormat="1" hidden="1" x14ac:dyDescent="0.2"/>
    <row r="429" s="35" customFormat="1" hidden="1" x14ac:dyDescent="0.2"/>
    <row r="430" s="35" customFormat="1" hidden="1" x14ac:dyDescent="0.2"/>
    <row r="431" s="35" customFormat="1" hidden="1" x14ac:dyDescent="0.2"/>
    <row r="432" s="35" customFormat="1" hidden="1" x14ac:dyDescent="0.2"/>
    <row r="433" s="35" customFormat="1" hidden="1" x14ac:dyDescent="0.2"/>
    <row r="434" s="35" customFormat="1" hidden="1" x14ac:dyDescent="0.2"/>
    <row r="435" s="35" customFormat="1" hidden="1" x14ac:dyDescent="0.2"/>
    <row r="436" s="35" customFormat="1" hidden="1" x14ac:dyDescent="0.2"/>
    <row r="437" s="35" customFormat="1" hidden="1" x14ac:dyDescent="0.2"/>
    <row r="438" s="35" customFormat="1" hidden="1" x14ac:dyDescent="0.2"/>
    <row r="439" s="35" customFormat="1" hidden="1" x14ac:dyDescent="0.2"/>
    <row r="440" s="35" customFormat="1" hidden="1" x14ac:dyDescent="0.2"/>
    <row r="441" s="35" customFormat="1" hidden="1" x14ac:dyDescent="0.2"/>
    <row r="442" s="35" customFormat="1" hidden="1" x14ac:dyDescent="0.2"/>
    <row r="443" s="35" customFormat="1" hidden="1" x14ac:dyDescent="0.2"/>
    <row r="444" s="35" customFormat="1" hidden="1" x14ac:dyDescent="0.2"/>
    <row r="445" s="35" customFormat="1" hidden="1" x14ac:dyDescent="0.2"/>
    <row r="446" s="35" customFormat="1" hidden="1" x14ac:dyDescent="0.2"/>
    <row r="447" s="35" customFormat="1" hidden="1" x14ac:dyDescent="0.2"/>
    <row r="448" s="35" customFormat="1" hidden="1" x14ac:dyDescent="0.2"/>
    <row r="449" s="35" customFormat="1" hidden="1" x14ac:dyDescent="0.2"/>
    <row r="450" s="35" customFormat="1" hidden="1" x14ac:dyDescent="0.2"/>
    <row r="451" s="35" customFormat="1" hidden="1" x14ac:dyDescent="0.2"/>
    <row r="452" s="35" customFormat="1" hidden="1" x14ac:dyDescent="0.2"/>
    <row r="453" s="35" customFormat="1" hidden="1" x14ac:dyDescent="0.2"/>
    <row r="454" s="35" customFormat="1" hidden="1" x14ac:dyDescent="0.2"/>
    <row r="455" s="35" customFormat="1" hidden="1" x14ac:dyDescent="0.2"/>
    <row r="456" s="35" customFormat="1" hidden="1" x14ac:dyDescent="0.2"/>
    <row r="457" s="35" customFormat="1" hidden="1" x14ac:dyDescent="0.2"/>
    <row r="458" s="35" customFormat="1" hidden="1" x14ac:dyDescent="0.2"/>
    <row r="459" s="35" customFormat="1" hidden="1" x14ac:dyDescent="0.2"/>
    <row r="460" s="35" customFormat="1" hidden="1" x14ac:dyDescent="0.2"/>
    <row r="461" s="35" customFormat="1" hidden="1" x14ac:dyDescent="0.2"/>
    <row r="462" s="35" customFormat="1" hidden="1" x14ac:dyDescent="0.2"/>
    <row r="463" s="35" customFormat="1" hidden="1" x14ac:dyDescent="0.2"/>
    <row r="464" s="35" customFormat="1" hidden="1" x14ac:dyDescent="0.2"/>
    <row r="465" s="35" customFormat="1" hidden="1" x14ac:dyDescent="0.2"/>
    <row r="466" s="35" customFormat="1" hidden="1" x14ac:dyDescent="0.2"/>
    <row r="467" s="35" customFormat="1" hidden="1" x14ac:dyDescent="0.2"/>
    <row r="468" s="35" customFormat="1" hidden="1" x14ac:dyDescent="0.2"/>
    <row r="469" s="35" customFormat="1" hidden="1" x14ac:dyDescent="0.2"/>
    <row r="470" s="35" customFormat="1" hidden="1" x14ac:dyDescent="0.2"/>
    <row r="471" s="35" customFormat="1" hidden="1" x14ac:dyDescent="0.2"/>
    <row r="472" s="35" customFormat="1" hidden="1" x14ac:dyDescent="0.2"/>
    <row r="473" s="35" customFormat="1" hidden="1" x14ac:dyDescent="0.2"/>
    <row r="474" s="35" customFormat="1" hidden="1" x14ac:dyDescent="0.2"/>
  </sheetData>
  <sheetProtection password="DFDE" sheet="1" objects="1" scenarios="1" selectLockedCells="1"/>
  <mergeCells count="6">
    <mergeCell ref="A5:C5"/>
    <mergeCell ref="A6:E6"/>
    <mergeCell ref="J3:K6"/>
    <mergeCell ref="A1:I4"/>
    <mergeCell ref="G5:I6"/>
    <mergeCell ref="J1:N2"/>
  </mergeCells>
  <dataValidations count="1">
    <dataValidation type="list" allowBlank="1" showInputMessage="1" showErrorMessage="1" sqref="H65 D5 H136 H194">
      <formula1>$B$139:$B$140</formula1>
    </dataValidation>
  </dataValidations>
  <pageMargins left="0.28000000000000003" right="0.28999999999999998" top="0.31496062992126" bottom="0.2" header="0.31496062992126" footer="0.24"/>
  <pageSetup paperSize="5" scale="85"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R458"/>
  <sheetViews>
    <sheetView topLeftCell="A42" workbookViewId="0">
      <selection activeCell="A52" sqref="A52:XFD227"/>
    </sheetView>
  </sheetViews>
  <sheetFormatPr defaultRowHeight="14.25" x14ac:dyDescent="0.2"/>
  <cols>
    <col min="1" max="1" width="15" style="4" customWidth="1"/>
    <col min="2" max="3" width="12.5703125" style="4" customWidth="1"/>
    <col min="4" max="4" width="11.7109375" style="4" bestFit="1" customWidth="1"/>
    <col min="5" max="5" width="9.140625" style="4" customWidth="1"/>
    <col min="6" max="6" width="12.85546875" style="4" customWidth="1"/>
    <col min="7" max="7" width="12.42578125" style="4" customWidth="1"/>
    <col min="8" max="8" width="11.85546875" style="4" customWidth="1"/>
    <col min="9" max="9" width="15.28515625" style="4" customWidth="1"/>
    <col min="10" max="14" width="15.140625" style="4" bestFit="1" customWidth="1"/>
    <col min="15" max="15" width="18.42578125" style="4" customWidth="1"/>
    <col min="16" max="18" width="15.140625" style="4" bestFit="1" customWidth="1"/>
    <col min="19" max="31" width="12.140625" style="4" bestFit="1" customWidth="1"/>
    <col min="32" max="16384" width="9.140625" style="4"/>
  </cols>
  <sheetData>
    <row r="1" spans="1:17" ht="17.25" customHeight="1" x14ac:dyDescent="0.2">
      <c r="A1" s="331" t="s">
        <v>31</v>
      </c>
      <c r="B1" s="332"/>
      <c r="C1" s="332"/>
      <c r="D1" s="332"/>
      <c r="E1" s="332"/>
      <c r="F1" s="332"/>
      <c r="G1" s="332"/>
      <c r="H1" s="332"/>
      <c r="I1" s="333"/>
      <c r="J1" s="380" t="s">
        <v>26</v>
      </c>
      <c r="K1" s="381"/>
      <c r="L1" s="381"/>
      <c r="M1" s="381"/>
      <c r="N1" s="381"/>
    </row>
    <row r="2" spans="1:17" ht="18.75" customHeight="1" thickBot="1" x14ac:dyDescent="0.25">
      <c r="A2" s="334"/>
      <c r="B2" s="335"/>
      <c r="C2" s="335"/>
      <c r="D2" s="335"/>
      <c r="E2" s="335"/>
      <c r="F2" s="335"/>
      <c r="G2" s="335"/>
      <c r="H2" s="335"/>
      <c r="I2" s="336"/>
      <c r="J2" s="399"/>
      <c r="K2" s="400"/>
      <c r="L2" s="391"/>
      <c r="M2" s="391"/>
      <c r="N2" s="400"/>
    </row>
    <row r="3" spans="1:17" ht="23.25" x14ac:dyDescent="0.2">
      <c r="A3" s="334"/>
      <c r="B3" s="335"/>
      <c r="C3" s="335"/>
      <c r="D3" s="335"/>
      <c r="E3" s="335"/>
      <c r="F3" s="335"/>
      <c r="G3" s="335"/>
      <c r="H3" s="335"/>
      <c r="I3" s="335"/>
      <c r="J3" s="331" t="s">
        <v>21</v>
      </c>
      <c r="K3" s="332"/>
      <c r="L3" s="305" t="s">
        <v>171</v>
      </c>
      <c r="M3" s="306">
        <f>'COPY TABLE'!K8</f>
        <v>8</v>
      </c>
      <c r="N3" s="32"/>
    </row>
    <row r="4" spans="1:17" ht="24" thickBot="1" x14ac:dyDescent="0.25">
      <c r="A4" s="337"/>
      <c r="B4" s="338"/>
      <c r="C4" s="338"/>
      <c r="D4" s="338"/>
      <c r="E4" s="338"/>
      <c r="F4" s="338"/>
      <c r="G4" s="338"/>
      <c r="H4" s="338"/>
      <c r="I4" s="338"/>
      <c r="J4" s="334"/>
      <c r="K4" s="335"/>
      <c r="L4" s="307" t="s">
        <v>172</v>
      </c>
      <c r="M4" s="308">
        <f>'COPY TABLE'!K9</f>
        <v>8</v>
      </c>
      <c r="N4" s="32"/>
    </row>
    <row r="5" spans="1:17" ht="36" customHeight="1" thickBot="1" x14ac:dyDescent="0.25">
      <c r="A5" s="390" t="s">
        <v>27</v>
      </c>
      <c r="B5" s="391"/>
      <c r="C5" s="392"/>
      <c r="D5" s="83">
        <f>'COPY TABLE'!J7</f>
        <v>10</v>
      </c>
      <c r="E5" s="89" t="s">
        <v>14</v>
      </c>
      <c r="F5" s="304">
        <v>2018</v>
      </c>
      <c r="G5" s="393"/>
      <c r="H5" s="394"/>
      <c r="I5" s="395"/>
      <c r="J5" s="334"/>
      <c r="K5" s="335"/>
      <c r="L5" s="307" t="s">
        <v>173</v>
      </c>
      <c r="M5" s="308">
        <f>'COPY TABLE'!K10</f>
        <v>8</v>
      </c>
      <c r="N5" s="32"/>
    </row>
    <row r="6" spans="1:17" ht="36" customHeight="1" thickBot="1" x14ac:dyDescent="0.25">
      <c r="A6" s="384" t="s">
        <v>28</v>
      </c>
      <c r="B6" s="385"/>
      <c r="C6" s="385"/>
      <c r="D6" s="385"/>
      <c r="E6" s="385"/>
      <c r="F6" s="303"/>
      <c r="G6" s="396"/>
      <c r="H6" s="397"/>
      <c r="I6" s="398"/>
      <c r="J6" s="337"/>
      <c r="K6" s="338"/>
      <c r="L6" s="309" t="s">
        <v>174</v>
      </c>
      <c r="M6" s="310">
        <f>'COPY TABLE'!K11</f>
        <v>8</v>
      </c>
      <c r="N6" s="302">
        <f>F5</f>
        <v>2018</v>
      </c>
    </row>
    <row r="7" spans="1:17" s="106" customFormat="1" ht="20.100000000000001" customHeight="1" x14ac:dyDescent="0.25">
      <c r="A7" s="259"/>
      <c r="B7" s="21"/>
      <c r="C7" s="22" t="s">
        <v>29</v>
      </c>
      <c r="D7" s="21"/>
      <c r="E7" s="21"/>
      <c r="F7" s="21"/>
      <c r="G7" s="21"/>
      <c r="H7" s="21"/>
      <c r="I7" s="21"/>
      <c r="J7" s="21"/>
      <c r="K7" s="6"/>
      <c r="L7" s="6"/>
      <c r="M7" s="6"/>
      <c r="N7" s="6"/>
    </row>
    <row r="8" spans="1:17" s="106" customFormat="1" ht="20.100000000000001" customHeight="1" x14ac:dyDescent="0.25">
      <c r="A8" s="259"/>
      <c r="B8" s="23" t="s">
        <v>20</v>
      </c>
      <c r="C8" s="24"/>
      <c r="D8" s="24"/>
      <c r="E8" s="24"/>
      <c r="F8" s="24"/>
      <c r="G8" s="24"/>
      <c r="H8" s="259"/>
      <c r="I8" s="259"/>
      <c r="J8" s="259"/>
    </row>
    <row r="9" spans="1:17" s="106" customFormat="1" ht="20.100000000000001" customHeight="1" x14ac:dyDescent="0.25">
      <c r="A9" s="8">
        <f>D5</f>
        <v>10</v>
      </c>
      <c r="B9" s="23" t="s">
        <v>24</v>
      </c>
      <c r="C9" s="25" t="s">
        <v>30</v>
      </c>
      <c r="D9" s="24"/>
      <c r="E9" s="24"/>
      <c r="F9" s="24"/>
      <c r="G9" s="259"/>
      <c r="H9" s="259"/>
      <c r="I9" s="259"/>
      <c r="J9" s="25"/>
      <c r="K9" s="7"/>
      <c r="L9" s="7"/>
      <c r="M9" s="7"/>
      <c r="N9" s="7"/>
    </row>
    <row r="10" spans="1:17" s="106" customFormat="1" ht="20.100000000000001" customHeight="1" x14ac:dyDescent="0.25">
      <c r="A10" s="26"/>
      <c r="B10" s="259"/>
      <c r="C10" s="25" t="s">
        <v>18</v>
      </c>
      <c r="D10" s="27"/>
      <c r="E10" s="10">
        <f>F5</f>
        <v>2018</v>
      </c>
      <c r="F10" s="25" t="s">
        <v>19</v>
      </c>
      <c r="G10" s="27"/>
      <c r="H10" s="27"/>
      <c r="I10" s="27"/>
      <c r="J10" s="27"/>
      <c r="K10" s="9"/>
      <c r="L10" s="9"/>
      <c r="M10" s="9"/>
      <c r="N10" s="9"/>
    </row>
    <row r="11" spans="1:17" s="53" customFormat="1" ht="32.25" customHeight="1" x14ac:dyDescent="0.25">
      <c r="A11" s="17" t="s">
        <v>25</v>
      </c>
      <c r="B11" s="260" t="s">
        <v>1</v>
      </c>
      <c r="C11" s="261" t="s">
        <v>2</v>
      </c>
      <c r="D11" s="261" t="s">
        <v>3</v>
      </c>
      <c r="E11" s="261" t="s">
        <v>4</v>
      </c>
      <c r="F11" s="261" t="s">
        <v>5</v>
      </c>
      <c r="G11" s="261" t="s">
        <v>6</v>
      </c>
      <c r="H11" s="261" t="s">
        <v>7</v>
      </c>
      <c r="I11" s="261" t="s">
        <v>8</v>
      </c>
      <c r="J11" s="261" t="s">
        <v>9</v>
      </c>
      <c r="K11" s="261" t="s">
        <v>10</v>
      </c>
      <c r="L11" s="261" t="s">
        <v>11</v>
      </c>
      <c r="M11" s="261" t="s">
        <v>12</v>
      </c>
      <c r="N11" s="261" t="s">
        <v>13</v>
      </c>
      <c r="O11" s="262"/>
    </row>
    <row r="12" spans="1:17" s="53" customFormat="1" ht="15" hidden="1" customHeight="1" x14ac:dyDescent="0.2">
      <c r="A12" s="263"/>
      <c r="B12" s="263"/>
      <c r="C12" s="263">
        <v>1</v>
      </c>
      <c r="D12" s="263">
        <v>2</v>
      </c>
      <c r="E12" s="263">
        <v>3</v>
      </c>
      <c r="F12" s="263">
        <v>4</v>
      </c>
      <c r="G12" s="263">
        <v>5</v>
      </c>
      <c r="H12" s="263">
        <v>6</v>
      </c>
      <c r="I12" s="263">
        <v>7</v>
      </c>
      <c r="J12" s="263">
        <v>8</v>
      </c>
      <c r="K12" s="263">
        <v>9</v>
      </c>
      <c r="L12" s="263">
        <v>10</v>
      </c>
      <c r="M12" s="263">
        <v>11</v>
      </c>
      <c r="N12" s="263">
        <v>12</v>
      </c>
      <c r="O12" s="262"/>
    </row>
    <row r="13" spans="1:17" s="53" customFormat="1" ht="15.75" x14ac:dyDescent="0.25">
      <c r="A13" s="14">
        <v>29992</v>
      </c>
      <c r="B13" s="264">
        <f t="shared" ref="B13:B48" si="0">ROUND(VLOOKUP(A13,$A$66:$C$104,$A$64,0),0)</f>
        <v>25325</v>
      </c>
      <c r="C13" s="265">
        <f t="shared" ref="C13:N34" si="1">ROUND(G66,0)</f>
        <v>25501</v>
      </c>
      <c r="D13" s="265">
        <f t="shared" si="1"/>
        <v>25676</v>
      </c>
      <c r="E13" s="265">
        <f t="shared" si="1"/>
        <v>25852</v>
      </c>
      <c r="F13" s="265">
        <f t="shared" si="1"/>
        <v>26032</v>
      </c>
      <c r="G13" s="265">
        <f t="shared" si="1"/>
        <v>26211</v>
      </c>
      <c r="H13" s="265">
        <f t="shared" si="1"/>
        <v>26391</v>
      </c>
      <c r="I13" s="265">
        <f t="shared" si="1"/>
        <v>26574</v>
      </c>
      <c r="J13" s="265">
        <f t="shared" si="1"/>
        <v>26757</v>
      </c>
      <c r="K13" s="265">
        <f t="shared" si="1"/>
        <v>26940</v>
      </c>
      <c r="L13" s="265">
        <f t="shared" si="1"/>
        <v>27126</v>
      </c>
      <c r="M13" s="265">
        <f t="shared" si="1"/>
        <v>27313</v>
      </c>
      <c r="N13" s="265">
        <f t="shared" si="1"/>
        <v>27499</v>
      </c>
      <c r="O13" s="1"/>
      <c r="Q13" s="266"/>
    </row>
    <row r="14" spans="1:17" s="53" customFormat="1" ht="15.75" x14ac:dyDescent="0.25">
      <c r="A14" s="14">
        <v>30326</v>
      </c>
      <c r="B14" s="264">
        <f t="shared" si="0"/>
        <v>22624</v>
      </c>
      <c r="C14" s="265">
        <f t="shared" si="1"/>
        <v>22782</v>
      </c>
      <c r="D14" s="265">
        <f t="shared" si="1"/>
        <v>22940</v>
      </c>
      <c r="E14" s="265">
        <f t="shared" si="1"/>
        <v>23098</v>
      </c>
      <c r="F14" s="265">
        <f t="shared" si="1"/>
        <v>23259</v>
      </c>
      <c r="G14" s="265">
        <f t="shared" si="1"/>
        <v>23420</v>
      </c>
      <c r="H14" s="265">
        <f t="shared" si="1"/>
        <v>23581</v>
      </c>
      <c r="I14" s="265">
        <f t="shared" si="1"/>
        <v>23745</v>
      </c>
      <c r="J14" s="265">
        <f t="shared" si="1"/>
        <v>23909</v>
      </c>
      <c r="K14" s="265">
        <f t="shared" si="1"/>
        <v>24074</v>
      </c>
      <c r="L14" s="265">
        <f t="shared" si="1"/>
        <v>24241</v>
      </c>
      <c r="M14" s="265">
        <f t="shared" si="1"/>
        <v>24409</v>
      </c>
      <c r="N14" s="265">
        <f t="shared" si="1"/>
        <v>24576</v>
      </c>
      <c r="O14" s="1"/>
    </row>
    <row r="15" spans="1:17" s="53" customFormat="1" ht="15.75" x14ac:dyDescent="0.25">
      <c r="A15" s="14">
        <v>30691</v>
      </c>
      <c r="B15" s="264">
        <f t="shared" si="0"/>
        <v>20216</v>
      </c>
      <c r="C15" s="265">
        <f t="shared" si="1"/>
        <v>20358</v>
      </c>
      <c r="D15" s="265">
        <f t="shared" si="1"/>
        <v>20499</v>
      </c>
      <c r="E15" s="265">
        <f t="shared" si="1"/>
        <v>20641</v>
      </c>
      <c r="F15" s="265">
        <f t="shared" si="1"/>
        <v>20786</v>
      </c>
      <c r="G15" s="265">
        <f t="shared" si="1"/>
        <v>20931</v>
      </c>
      <c r="H15" s="265">
        <f t="shared" si="1"/>
        <v>21075</v>
      </c>
      <c r="I15" s="265">
        <f t="shared" si="1"/>
        <v>21223</v>
      </c>
      <c r="J15" s="265">
        <f t="shared" si="1"/>
        <v>21370</v>
      </c>
      <c r="K15" s="265">
        <f t="shared" si="1"/>
        <v>21518</v>
      </c>
      <c r="L15" s="265">
        <f t="shared" si="1"/>
        <v>21668</v>
      </c>
      <c r="M15" s="265">
        <f t="shared" si="1"/>
        <v>21819</v>
      </c>
      <c r="N15" s="265">
        <f t="shared" si="1"/>
        <v>21969</v>
      </c>
      <c r="O15" s="1"/>
    </row>
    <row r="16" spans="1:17" s="53" customFormat="1" ht="15.75" x14ac:dyDescent="0.25">
      <c r="A16" s="14">
        <v>31057</v>
      </c>
      <c r="B16" s="264">
        <f t="shared" si="0"/>
        <v>18032</v>
      </c>
      <c r="C16" s="265">
        <f t="shared" si="1"/>
        <v>18160</v>
      </c>
      <c r="D16" s="265">
        <f t="shared" si="1"/>
        <v>18287</v>
      </c>
      <c r="E16" s="265">
        <f t="shared" si="1"/>
        <v>18414</v>
      </c>
      <c r="F16" s="265">
        <f t="shared" si="1"/>
        <v>18544</v>
      </c>
      <c r="G16" s="265">
        <f t="shared" si="1"/>
        <v>18674</v>
      </c>
      <c r="H16" s="265">
        <f t="shared" si="1"/>
        <v>18804</v>
      </c>
      <c r="I16" s="265">
        <f t="shared" si="1"/>
        <v>18936</v>
      </c>
      <c r="J16" s="265">
        <f t="shared" si="1"/>
        <v>19068</v>
      </c>
      <c r="K16" s="265">
        <f t="shared" si="1"/>
        <v>19201</v>
      </c>
      <c r="L16" s="265">
        <f t="shared" si="1"/>
        <v>19336</v>
      </c>
      <c r="M16" s="265">
        <f t="shared" si="1"/>
        <v>19471</v>
      </c>
      <c r="N16" s="265">
        <f t="shared" si="1"/>
        <v>19606</v>
      </c>
      <c r="O16" s="1"/>
    </row>
    <row r="17" spans="1:15" s="53" customFormat="1" ht="15.75" x14ac:dyDescent="0.25">
      <c r="A17" s="14">
        <v>31422</v>
      </c>
      <c r="B17" s="264">
        <f t="shared" si="0"/>
        <v>16082</v>
      </c>
      <c r="C17" s="265">
        <f t="shared" si="1"/>
        <v>16197</v>
      </c>
      <c r="D17" s="265">
        <f t="shared" si="1"/>
        <v>16311</v>
      </c>
      <c r="E17" s="265">
        <f t="shared" si="1"/>
        <v>16425</v>
      </c>
      <c r="F17" s="265">
        <f t="shared" si="1"/>
        <v>16542</v>
      </c>
      <c r="G17" s="265">
        <f t="shared" si="1"/>
        <v>16658</v>
      </c>
      <c r="H17" s="265">
        <f t="shared" si="1"/>
        <v>16775</v>
      </c>
      <c r="I17" s="265">
        <f t="shared" si="1"/>
        <v>16894</v>
      </c>
      <c r="J17" s="265">
        <f t="shared" si="1"/>
        <v>17013</v>
      </c>
      <c r="K17" s="265">
        <f t="shared" si="1"/>
        <v>17131</v>
      </c>
      <c r="L17" s="265">
        <f t="shared" si="1"/>
        <v>17253</v>
      </c>
      <c r="M17" s="265">
        <f t="shared" si="1"/>
        <v>17374</v>
      </c>
      <c r="N17" s="265">
        <f t="shared" si="1"/>
        <v>17495</v>
      </c>
      <c r="O17" s="1"/>
    </row>
    <row r="18" spans="1:15" s="53" customFormat="1" ht="15.75" x14ac:dyDescent="0.25">
      <c r="A18" s="14">
        <v>31787</v>
      </c>
      <c r="B18" s="264">
        <f t="shared" si="0"/>
        <v>14333</v>
      </c>
      <c r="C18" s="265">
        <f t="shared" si="1"/>
        <v>14435</v>
      </c>
      <c r="D18" s="265">
        <f t="shared" si="1"/>
        <v>14538</v>
      </c>
      <c r="E18" s="265">
        <f t="shared" si="1"/>
        <v>14640</v>
      </c>
      <c r="F18" s="265">
        <f t="shared" si="1"/>
        <v>14745</v>
      </c>
      <c r="G18" s="265">
        <f t="shared" si="1"/>
        <v>14850</v>
      </c>
      <c r="H18" s="265">
        <f t="shared" si="1"/>
        <v>14954</v>
      </c>
      <c r="I18" s="265">
        <f t="shared" si="1"/>
        <v>15061</v>
      </c>
      <c r="J18" s="265">
        <f t="shared" si="1"/>
        <v>15168</v>
      </c>
      <c r="K18" s="265">
        <f t="shared" si="1"/>
        <v>15275</v>
      </c>
      <c r="L18" s="265">
        <f t="shared" si="1"/>
        <v>15383</v>
      </c>
      <c r="M18" s="265">
        <f t="shared" si="1"/>
        <v>15492</v>
      </c>
      <c r="N18" s="265">
        <f t="shared" si="1"/>
        <v>15601</v>
      </c>
      <c r="O18" s="267"/>
    </row>
    <row r="19" spans="1:15" s="53" customFormat="1" ht="15.75" x14ac:dyDescent="0.25">
      <c r="A19" s="14">
        <v>32152</v>
      </c>
      <c r="B19" s="264">
        <f t="shared" si="0"/>
        <v>12783</v>
      </c>
      <c r="C19" s="265">
        <f t="shared" si="1"/>
        <v>12875</v>
      </c>
      <c r="D19" s="265">
        <f t="shared" si="1"/>
        <v>12968</v>
      </c>
      <c r="E19" s="265">
        <f t="shared" si="1"/>
        <v>13060</v>
      </c>
      <c r="F19" s="265">
        <f t="shared" si="1"/>
        <v>13154</v>
      </c>
      <c r="G19" s="265">
        <f t="shared" si="1"/>
        <v>13248</v>
      </c>
      <c r="H19" s="265">
        <f t="shared" si="1"/>
        <v>13342</v>
      </c>
      <c r="I19" s="265">
        <f t="shared" si="1"/>
        <v>13438</v>
      </c>
      <c r="J19" s="265">
        <f t="shared" si="1"/>
        <v>13534</v>
      </c>
      <c r="K19" s="265">
        <f t="shared" si="1"/>
        <v>13630</v>
      </c>
      <c r="L19" s="265">
        <f t="shared" si="1"/>
        <v>13728</v>
      </c>
      <c r="M19" s="265">
        <f t="shared" si="1"/>
        <v>13826</v>
      </c>
      <c r="N19" s="265">
        <f t="shared" si="1"/>
        <v>13924</v>
      </c>
      <c r="O19" s="1"/>
    </row>
    <row r="20" spans="1:15" s="53" customFormat="1" ht="15.75" x14ac:dyDescent="0.25">
      <c r="A20" s="14">
        <v>32518</v>
      </c>
      <c r="B20" s="264">
        <f t="shared" si="0"/>
        <v>11370</v>
      </c>
      <c r="C20" s="265">
        <f t="shared" si="1"/>
        <v>11453</v>
      </c>
      <c r="D20" s="265">
        <f t="shared" si="1"/>
        <v>11536</v>
      </c>
      <c r="E20" s="265">
        <f t="shared" si="1"/>
        <v>11619</v>
      </c>
      <c r="F20" s="265">
        <f t="shared" si="1"/>
        <v>11703</v>
      </c>
      <c r="G20" s="265">
        <f t="shared" si="1"/>
        <v>11788</v>
      </c>
      <c r="H20" s="265">
        <f t="shared" si="1"/>
        <v>11873</v>
      </c>
      <c r="I20" s="265">
        <f t="shared" si="1"/>
        <v>11959</v>
      </c>
      <c r="J20" s="265">
        <f t="shared" si="1"/>
        <v>12045</v>
      </c>
      <c r="K20" s="265">
        <f t="shared" si="1"/>
        <v>12131</v>
      </c>
      <c r="L20" s="265">
        <f t="shared" si="1"/>
        <v>12219</v>
      </c>
      <c r="M20" s="265">
        <f t="shared" si="1"/>
        <v>12307</v>
      </c>
      <c r="N20" s="265">
        <f t="shared" si="1"/>
        <v>12395</v>
      </c>
      <c r="O20" s="1"/>
    </row>
    <row r="21" spans="1:15" s="53" customFormat="1" ht="15.75" x14ac:dyDescent="0.25">
      <c r="A21" s="14">
        <v>32874</v>
      </c>
      <c r="B21" s="264">
        <f t="shared" si="0"/>
        <v>11039</v>
      </c>
      <c r="C21" s="265">
        <f t="shared" si="1"/>
        <v>11120</v>
      </c>
      <c r="D21" s="265">
        <f t="shared" si="1"/>
        <v>11201</v>
      </c>
      <c r="E21" s="265">
        <f t="shared" si="1"/>
        <v>11281</v>
      </c>
      <c r="F21" s="265">
        <f t="shared" si="1"/>
        <v>11364</v>
      </c>
      <c r="G21" s="265">
        <f t="shared" si="1"/>
        <v>11446</v>
      </c>
      <c r="H21" s="265">
        <f t="shared" si="1"/>
        <v>11528</v>
      </c>
      <c r="I21" s="265">
        <f t="shared" si="1"/>
        <v>11612</v>
      </c>
      <c r="J21" s="265">
        <f t="shared" si="1"/>
        <v>11696</v>
      </c>
      <c r="K21" s="265">
        <f t="shared" si="1"/>
        <v>11780</v>
      </c>
      <c r="L21" s="265">
        <f t="shared" si="1"/>
        <v>11865</v>
      </c>
      <c r="M21" s="265">
        <f t="shared" si="1"/>
        <v>11951</v>
      </c>
      <c r="N21" s="265">
        <f t="shared" si="1"/>
        <v>12037</v>
      </c>
      <c r="O21" s="1"/>
    </row>
    <row r="22" spans="1:15" s="53" customFormat="1" ht="15.75" x14ac:dyDescent="0.25">
      <c r="A22" s="14">
        <v>33239</v>
      </c>
      <c r="B22" s="264">
        <f t="shared" si="0"/>
        <v>9827</v>
      </c>
      <c r="C22" s="265">
        <f t="shared" si="1"/>
        <v>9899</v>
      </c>
      <c r="D22" s="265">
        <f t="shared" si="1"/>
        <v>9972</v>
      </c>
      <c r="E22" s="265">
        <f t="shared" si="1"/>
        <v>10045</v>
      </c>
      <c r="F22" s="265">
        <f t="shared" si="1"/>
        <v>10119</v>
      </c>
      <c r="G22" s="265">
        <f t="shared" si="1"/>
        <v>10193</v>
      </c>
      <c r="H22" s="265">
        <f t="shared" si="1"/>
        <v>10267</v>
      </c>
      <c r="I22" s="265">
        <f t="shared" si="1"/>
        <v>10342</v>
      </c>
      <c r="J22" s="265">
        <f t="shared" si="1"/>
        <v>10418</v>
      </c>
      <c r="K22" s="265">
        <f t="shared" si="1"/>
        <v>10493</v>
      </c>
      <c r="L22" s="265">
        <f t="shared" si="1"/>
        <v>10570</v>
      </c>
      <c r="M22" s="265">
        <f t="shared" si="1"/>
        <v>10647</v>
      </c>
      <c r="N22" s="265">
        <f t="shared" si="1"/>
        <v>10724</v>
      </c>
      <c r="O22" s="1"/>
    </row>
    <row r="23" spans="1:15" s="53" customFormat="1" ht="15.75" x14ac:dyDescent="0.25">
      <c r="A23" s="14">
        <v>33604</v>
      </c>
      <c r="B23" s="264">
        <f t="shared" si="0"/>
        <v>8743</v>
      </c>
      <c r="C23" s="265">
        <f t="shared" si="1"/>
        <v>8808</v>
      </c>
      <c r="D23" s="265">
        <f t="shared" si="1"/>
        <v>8874</v>
      </c>
      <c r="E23" s="265">
        <f t="shared" si="1"/>
        <v>8939</v>
      </c>
      <c r="F23" s="265">
        <f t="shared" si="1"/>
        <v>9006</v>
      </c>
      <c r="G23" s="265">
        <f t="shared" si="1"/>
        <v>9072</v>
      </c>
      <c r="H23" s="265">
        <f t="shared" si="1"/>
        <v>9139</v>
      </c>
      <c r="I23" s="265">
        <f t="shared" si="1"/>
        <v>9207</v>
      </c>
      <c r="J23" s="265">
        <f t="shared" si="1"/>
        <v>9275</v>
      </c>
      <c r="K23" s="265">
        <f t="shared" si="1"/>
        <v>9343</v>
      </c>
      <c r="L23" s="265">
        <f t="shared" si="1"/>
        <v>9412</v>
      </c>
      <c r="M23" s="265">
        <f t="shared" si="1"/>
        <v>9481</v>
      </c>
      <c r="N23" s="265">
        <f t="shared" si="1"/>
        <v>9551</v>
      </c>
      <c r="O23" s="1"/>
    </row>
    <row r="24" spans="1:15" s="53" customFormat="1" ht="15.75" x14ac:dyDescent="0.25">
      <c r="A24" s="14">
        <v>33970</v>
      </c>
      <c r="B24" s="264">
        <f t="shared" si="0"/>
        <v>7791</v>
      </c>
      <c r="C24" s="265">
        <f t="shared" si="1"/>
        <v>7850</v>
      </c>
      <c r="D24" s="265">
        <f t="shared" si="1"/>
        <v>7909</v>
      </c>
      <c r="E24" s="265">
        <f t="shared" si="1"/>
        <v>7968</v>
      </c>
      <c r="F24" s="265">
        <f t="shared" si="1"/>
        <v>8028</v>
      </c>
      <c r="G24" s="265">
        <f t="shared" si="1"/>
        <v>8088</v>
      </c>
      <c r="H24" s="265">
        <f t="shared" si="1"/>
        <v>8148</v>
      </c>
      <c r="I24" s="265">
        <f t="shared" si="1"/>
        <v>8210</v>
      </c>
      <c r="J24" s="265">
        <f t="shared" si="1"/>
        <v>8271</v>
      </c>
      <c r="K24" s="265">
        <f t="shared" si="1"/>
        <v>8332</v>
      </c>
      <c r="L24" s="265">
        <f t="shared" si="1"/>
        <v>8395</v>
      </c>
      <c r="M24" s="265">
        <f t="shared" si="1"/>
        <v>8458</v>
      </c>
      <c r="N24" s="265">
        <f t="shared" si="1"/>
        <v>8520</v>
      </c>
      <c r="O24" s="1"/>
    </row>
    <row r="25" spans="1:15" s="53" customFormat="1" ht="15.75" x14ac:dyDescent="0.25">
      <c r="A25" s="14">
        <v>34335</v>
      </c>
      <c r="B25" s="264">
        <f t="shared" si="0"/>
        <v>6933</v>
      </c>
      <c r="C25" s="265">
        <f t="shared" si="1"/>
        <v>6986</v>
      </c>
      <c r="D25" s="265">
        <f t="shared" si="1"/>
        <v>7040</v>
      </c>
      <c r="E25" s="265">
        <f t="shared" si="1"/>
        <v>7093</v>
      </c>
      <c r="F25" s="265">
        <f t="shared" si="1"/>
        <v>7147</v>
      </c>
      <c r="G25" s="265">
        <f t="shared" si="1"/>
        <v>7202</v>
      </c>
      <c r="H25" s="265">
        <f t="shared" si="1"/>
        <v>7256</v>
      </c>
      <c r="I25" s="265">
        <f t="shared" si="1"/>
        <v>7311</v>
      </c>
      <c r="J25" s="265">
        <f t="shared" si="1"/>
        <v>7367</v>
      </c>
      <c r="K25" s="265">
        <f t="shared" si="1"/>
        <v>7422</v>
      </c>
      <c r="L25" s="265">
        <f t="shared" si="1"/>
        <v>7479</v>
      </c>
      <c r="M25" s="265">
        <f t="shared" si="1"/>
        <v>7535</v>
      </c>
      <c r="N25" s="265">
        <f t="shared" si="1"/>
        <v>7592</v>
      </c>
      <c r="O25" s="1"/>
    </row>
    <row r="26" spans="1:15" s="53" customFormat="1" ht="15.75" x14ac:dyDescent="0.25">
      <c r="A26" s="14">
        <v>34700</v>
      </c>
      <c r="B26" s="264">
        <f t="shared" si="0"/>
        <v>6181</v>
      </c>
      <c r="C26" s="265">
        <f t="shared" si="1"/>
        <v>6230</v>
      </c>
      <c r="D26" s="265">
        <f t="shared" si="1"/>
        <v>6278</v>
      </c>
      <c r="E26" s="265">
        <f t="shared" si="1"/>
        <v>6326</v>
      </c>
      <c r="F26" s="265">
        <f t="shared" si="1"/>
        <v>6375</v>
      </c>
      <c r="G26" s="265">
        <f t="shared" si="1"/>
        <v>6425</v>
      </c>
      <c r="H26" s="265">
        <f t="shared" si="1"/>
        <v>6474</v>
      </c>
      <c r="I26" s="265">
        <f t="shared" si="1"/>
        <v>6524</v>
      </c>
      <c r="J26" s="265">
        <f t="shared" si="1"/>
        <v>6574</v>
      </c>
      <c r="K26" s="265">
        <f t="shared" si="1"/>
        <v>6624</v>
      </c>
      <c r="L26" s="265">
        <f t="shared" si="1"/>
        <v>6676</v>
      </c>
      <c r="M26" s="265">
        <f t="shared" si="1"/>
        <v>6727</v>
      </c>
      <c r="N26" s="265">
        <f t="shared" si="1"/>
        <v>6778</v>
      </c>
      <c r="O26" s="1"/>
    </row>
    <row r="27" spans="1:15" s="53" customFormat="1" ht="15.75" x14ac:dyDescent="0.25">
      <c r="A27" s="14">
        <v>35065</v>
      </c>
      <c r="B27" s="264">
        <f t="shared" si="0"/>
        <v>5510</v>
      </c>
      <c r="C27" s="265">
        <f t="shared" si="1"/>
        <v>5553</v>
      </c>
      <c r="D27" s="265">
        <f t="shared" si="1"/>
        <v>5597</v>
      </c>
      <c r="E27" s="265">
        <f t="shared" si="1"/>
        <v>5641</v>
      </c>
      <c r="F27" s="265">
        <f t="shared" si="1"/>
        <v>5686</v>
      </c>
      <c r="G27" s="265">
        <f t="shared" si="1"/>
        <v>5730</v>
      </c>
      <c r="H27" s="265">
        <f t="shared" si="1"/>
        <v>5775</v>
      </c>
      <c r="I27" s="265">
        <f t="shared" si="1"/>
        <v>5821</v>
      </c>
      <c r="J27" s="265">
        <f t="shared" si="1"/>
        <v>5866</v>
      </c>
      <c r="K27" s="265">
        <f t="shared" si="1"/>
        <v>5912</v>
      </c>
      <c r="L27" s="265">
        <f t="shared" si="1"/>
        <v>5958</v>
      </c>
      <c r="M27" s="265">
        <f t="shared" si="1"/>
        <v>6005</v>
      </c>
      <c r="N27" s="265">
        <f t="shared" si="1"/>
        <v>6051</v>
      </c>
      <c r="O27" s="1"/>
    </row>
    <row r="28" spans="1:15" s="53" customFormat="1" ht="15.75" x14ac:dyDescent="0.25">
      <c r="A28" s="14">
        <v>35431</v>
      </c>
      <c r="B28" s="264">
        <f t="shared" si="0"/>
        <v>4906</v>
      </c>
      <c r="C28" s="265">
        <f t="shared" si="1"/>
        <v>4946</v>
      </c>
      <c r="D28" s="265">
        <f t="shared" si="1"/>
        <v>4986</v>
      </c>
      <c r="E28" s="265">
        <f t="shared" si="1"/>
        <v>5026</v>
      </c>
      <c r="F28" s="265">
        <f t="shared" si="1"/>
        <v>5066</v>
      </c>
      <c r="G28" s="265">
        <f t="shared" si="1"/>
        <v>5107</v>
      </c>
      <c r="H28" s="265">
        <f t="shared" si="1"/>
        <v>5147</v>
      </c>
      <c r="I28" s="265">
        <f t="shared" si="1"/>
        <v>5189</v>
      </c>
      <c r="J28" s="265">
        <f t="shared" si="1"/>
        <v>5230</v>
      </c>
      <c r="K28" s="265">
        <f t="shared" si="1"/>
        <v>5271</v>
      </c>
      <c r="L28" s="265">
        <f t="shared" si="1"/>
        <v>5314</v>
      </c>
      <c r="M28" s="265">
        <f t="shared" si="1"/>
        <v>5356</v>
      </c>
      <c r="N28" s="265">
        <f t="shared" si="1"/>
        <v>5398</v>
      </c>
      <c r="O28" s="1"/>
    </row>
    <row r="29" spans="1:15" s="53" customFormat="1" ht="15.75" x14ac:dyDescent="0.25">
      <c r="A29" s="14">
        <v>35796</v>
      </c>
      <c r="B29" s="264">
        <f t="shared" si="0"/>
        <v>4377</v>
      </c>
      <c r="C29" s="265">
        <f t="shared" si="1"/>
        <v>4414</v>
      </c>
      <c r="D29" s="265">
        <f t="shared" si="1"/>
        <v>4450</v>
      </c>
      <c r="E29" s="265">
        <f t="shared" si="1"/>
        <v>4486</v>
      </c>
      <c r="F29" s="265">
        <f t="shared" si="1"/>
        <v>4523</v>
      </c>
      <c r="G29" s="265">
        <f t="shared" si="1"/>
        <v>4560</v>
      </c>
      <c r="H29" s="265">
        <f t="shared" si="1"/>
        <v>4597</v>
      </c>
      <c r="I29" s="265">
        <f t="shared" si="1"/>
        <v>4635</v>
      </c>
      <c r="J29" s="265">
        <f t="shared" si="1"/>
        <v>4672</v>
      </c>
      <c r="K29" s="265">
        <f t="shared" si="1"/>
        <v>4710</v>
      </c>
      <c r="L29" s="265">
        <f t="shared" si="1"/>
        <v>4748</v>
      </c>
      <c r="M29" s="265">
        <f t="shared" si="1"/>
        <v>4787</v>
      </c>
      <c r="N29" s="265">
        <f t="shared" si="1"/>
        <v>4825</v>
      </c>
      <c r="O29" s="1"/>
    </row>
    <row r="30" spans="1:15" s="53" customFormat="1" ht="15.75" x14ac:dyDescent="0.25">
      <c r="A30" s="14">
        <v>36161</v>
      </c>
      <c r="B30" s="264">
        <f t="shared" si="0"/>
        <v>3904</v>
      </c>
      <c r="C30" s="265">
        <f t="shared" si="1"/>
        <v>3937</v>
      </c>
      <c r="D30" s="265">
        <f t="shared" si="1"/>
        <v>3970</v>
      </c>
      <c r="E30" s="265">
        <f t="shared" si="1"/>
        <v>4003</v>
      </c>
      <c r="F30" s="265">
        <f t="shared" si="1"/>
        <v>4037</v>
      </c>
      <c r="G30" s="265">
        <f t="shared" si="1"/>
        <v>4070</v>
      </c>
      <c r="H30" s="265">
        <f t="shared" si="1"/>
        <v>4104</v>
      </c>
      <c r="I30" s="265">
        <f t="shared" si="1"/>
        <v>4139</v>
      </c>
      <c r="J30" s="265">
        <f t="shared" si="1"/>
        <v>4173</v>
      </c>
      <c r="K30" s="265">
        <f t="shared" si="1"/>
        <v>4207</v>
      </c>
      <c r="L30" s="265">
        <f t="shared" si="1"/>
        <v>4242</v>
      </c>
      <c r="M30" s="265">
        <f t="shared" si="1"/>
        <v>4278</v>
      </c>
      <c r="N30" s="265">
        <f t="shared" si="1"/>
        <v>4313</v>
      </c>
      <c r="O30" s="1"/>
    </row>
    <row r="31" spans="1:15" s="53" customFormat="1" ht="15.75" x14ac:dyDescent="0.25">
      <c r="A31" s="14">
        <v>36526</v>
      </c>
      <c r="B31" s="264">
        <f t="shared" si="0"/>
        <v>3491</v>
      </c>
      <c r="C31" s="265">
        <f t="shared" si="1"/>
        <v>3522</v>
      </c>
      <c r="D31" s="265">
        <f t="shared" si="1"/>
        <v>3552</v>
      </c>
      <c r="E31" s="265">
        <f t="shared" si="1"/>
        <v>3582</v>
      </c>
      <c r="F31" s="265">
        <f t="shared" si="1"/>
        <v>3613</v>
      </c>
      <c r="G31" s="265">
        <f t="shared" si="1"/>
        <v>3644</v>
      </c>
      <c r="H31" s="265">
        <f t="shared" si="1"/>
        <v>3675</v>
      </c>
      <c r="I31" s="265">
        <f t="shared" si="1"/>
        <v>3707</v>
      </c>
      <c r="J31" s="265">
        <f t="shared" si="1"/>
        <v>3738</v>
      </c>
      <c r="K31" s="265">
        <f t="shared" si="1"/>
        <v>3770</v>
      </c>
      <c r="L31" s="265">
        <f t="shared" si="1"/>
        <v>3802</v>
      </c>
      <c r="M31" s="265">
        <f t="shared" si="1"/>
        <v>3834</v>
      </c>
      <c r="N31" s="265">
        <f t="shared" si="1"/>
        <v>3866</v>
      </c>
      <c r="O31" s="1"/>
    </row>
    <row r="32" spans="1:15" s="53" customFormat="1" ht="15.75" x14ac:dyDescent="0.25">
      <c r="A32" s="14">
        <v>36892</v>
      </c>
      <c r="B32" s="264">
        <f t="shared" si="0"/>
        <v>3115</v>
      </c>
      <c r="C32" s="265">
        <f t="shared" si="1"/>
        <v>3143</v>
      </c>
      <c r="D32" s="265">
        <f t="shared" si="1"/>
        <v>3171</v>
      </c>
      <c r="E32" s="265">
        <f t="shared" si="1"/>
        <v>3199</v>
      </c>
      <c r="F32" s="265">
        <f t="shared" si="1"/>
        <v>3227</v>
      </c>
      <c r="G32" s="265">
        <f t="shared" si="1"/>
        <v>3256</v>
      </c>
      <c r="H32" s="265">
        <f t="shared" si="1"/>
        <v>3284</v>
      </c>
      <c r="I32" s="265">
        <f t="shared" si="1"/>
        <v>3313</v>
      </c>
      <c r="J32" s="265">
        <f t="shared" si="1"/>
        <v>3342</v>
      </c>
      <c r="K32" s="265">
        <f t="shared" si="1"/>
        <v>3371</v>
      </c>
      <c r="L32" s="265">
        <f t="shared" si="1"/>
        <v>3400</v>
      </c>
      <c r="M32" s="265">
        <f t="shared" si="1"/>
        <v>3430</v>
      </c>
      <c r="N32" s="265">
        <f t="shared" si="1"/>
        <v>3459</v>
      </c>
      <c r="O32" s="1"/>
    </row>
    <row r="33" spans="1:15" s="53" customFormat="1" ht="15.75" x14ac:dyDescent="0.25">
      <c r="A33" s="14">
        <v>37257</v>
      </c>
      <c r="B33" s="264">
        <f t="shared" si="0"/>
        <v>2784</v>
      </c>
      <c r="C33" s="265">
        <f t="shared" si="1"/>
        <v>2810</v>
      </c>
      <c r="D33" s="265">
        <f t="shared" si="1"/>
        <v>2836</v>
      </c>
      <c r="E33" s="265">
        <f t="shared" si="1"/>
        <v>2861</v>
      </c>
      <c r="F33" s="265">
        <f t="shared" si="1"/>
        <v>2887</v>
      </c>
      <c r="G33" s="265">
        <f t="shared" si="1"/>
        <v>2913</v>
      </c>
      <c r="H33" s="265">
        <f t="shared" si="1"/>
        <v>2940</v>
      </c>
      <c r="I33" s="265">
        <f t="shared" si="1"/>
        <v>2966</v>
      </c>
      <c r="J33" s="265">
        <f t="shared" si="1"/>
        <v>2993</v>
      </c>
      <c r="K33" s="265">
        <f t="shared" si="1"/>
        <v>3019</v>
      </c>
      <c r="L33" s="265">
        <f t="shared" si="1"/>
        <v>3047</v>
      </c>
      <c r="M33" s="265">
        <f t="shared" si="1"/>
        <v>3074</v>
      </c>
      <c r="N33" s="265">
        <f t="shared" si="1"/>
        <v>3101</v>
      </c>
      <c r="O33" s="1"/>
    </row>
    <row r="34" spans="1:15" s="53" customFormat="1" ht="15.75" x14ac:dyDescent="0.25">
      <c r="A34" s="14">
        <v>37622</v>
      </c>
      <c r="B34" s="264">
        <f t="shared" si="0"/>
        <v>2482</v>
      </c>
      <c r="C34" s="265">
        <f t="shared" si="1"/>
        <v>2505</v>
      </c>
      <c r="D34" s="265">
        <f t="shared" si="1"/>
        <v>2529</v>
      </c>
      <c r="E34" s="265">
        <f t="shared" si="1"/>
        <v>2552</v>
      </c>
      <c r="F34" s="265">
        <f t="shared" ref="F34:N48" si="2">ROUND(J87,0)</f>
        <v>2576</v>
      </c>
      <c r="G34" s="265">
        <f t="shared" si="2"/>
        <v>2600</v>
      </c>
      <c r="H34" s="265">
        <f t="shared" si="2"/>
        <v>2625</v>
      </c>
      <c r="I34" s="265">
        <f t="shared" si="2"/>
        <v>2649</v>
      </c>
      <c r="J34" s="265">
        <f t="shared" si="2"/>
        <v>2674</v>
      </c>
      <c r="K34" s="265">
        <f t="shared" si="2"/>
        <v>2698</v>
      </c>
      <c r="L34" s="265">
        <f t="shared" si="2"/>
        <v>2723</v>
      </c>
      <c r="M34" s="265">
        <f t="shared" si="2"/>
        <v>2748</v>
      </c>
      <c r="N34" s="265">
        <f t="shared" si="2"/>
        <v>2773</v>
      </c>
      <c r="O34" s="1"/>
    </row>
    <row r="35" spans="1:15" s="53" customFormat="1" ht="15.75" x14ac:dyDescent="0.25">
      <c r="A35" s="14">
        <v>37987</v>
      </c>
      <c r="B35" s="264">
        <f t="shared" si="0"/>
        <v>2207</v>
      </c>
      <c r="C35" s="265">
        <f t="shared" ref="C35:E48" si="3">ROUND(G88,0)</f>
        <v>2229</v>
      </c>
      <c r="D35" s="265">
        <f t="shared" si="3"/>
        <v>2250</v>
      </c>
      <c r="E35" s="265">
        <f t="shared" si="3"/>
        <v>2272</v>
      </c>
      <c r="F35" s="265">
        <f t="shared" si="2"/>
        <v>2294</v>
      </c>
      <c r="G35" s="265">
        <f t="shared" si="2"/>
        <v>2317</v>
      </c>
      <c r="H35" s="265">
        <f t="shared" si="2"/>
        <v>2339</v>
      </c>
      <c r="I35" s="265">
        <f t="shared" si="2"/>
        <v>2361</v>
      </c>
      <c r="J35" s="265">
        <f t="shared" si="2"/>
        <v>2384</v>
      </c>
      <c r="K35" s="265">
        <f t="shared" si="2"/>
        <v>2407</v>
      </c>
      <c r="L35" s="265">
        <f t="shared" si="2"/>
        <v>2430</v>
      </c>
      <c r="M35" s="265">
        <f t="shared" si="2"/>
        <v>2453</v>
      </c>
      <c r="N35" s="265">
        <f t="shared" si="2"/>
        <v>2476</v>
      </c>
      <c r="O35" s="1"/>
    </row>
    <row r="36" spans="1:15" s="53" customFormat="1" ht="15.75" x14ac:dyDescent="0.25">
      <c r="A36" s="14">
        <v>38353</v>
      </c>
      <c r="B36" s="264">
        <f t="shared" si="0"/>
        <v>1954</v>
      </c>
      <c r="C36" s="265">
        <f t="shared" si="3"/>
        <v>1974</v>
      </c>
      <c r="D36" s="265">
        <f t="shared" si="3"/>
        <v>1994</v>
      </c>
      <c r="E36" s="265">
        <f t="shared" si="3"/>
        <v>2014</v>
      </c>
      <c r="F36" s="265">
        <f t="shared" si="2"/>
        <v>2034</v>
      </c>
      <c r="G36" s="265">
        <f t="shared" si="2"/>
        <v>2055</v>
      </c>
      <c r="H36" s="265">
        <f t="shared" si="2"/>
        <v>2075</v>
      </c>
      <c r="I36" s="265">
        <f t="shared" si="2"/>
        <v>2096</v>
      </c>
      <c r="J36" s="265">
        <f t="shared" si="2"/>
        <v>2117</v>
      </c>
      <c r="K36" s="265">
        <f t="shared" si="2"/>
        <v>2138</v>
      </c>
      <c r="L36" s="265">
        <f t="shared" si="2"/>
        <v>2159</v>
      </c>
      <c r="M36" s="265">
        <f t="shared" si="2"/>
        <v>2181</v>
      </c>
      <c r="N36" s="265">
        <f t="shared" si="2"/>
        <v>2202</v>
      </c>
      <c r="O36" s="1"/>
    </row>
    <row r="37" spans="1:15" s="53" customFormat="1" ht="15.75" x14ac:dyDescent="0.25">
      <c r="A37" s="14">
        <v>38718</v>
      </c>
      <c r="B37" s="264">
        <f t="shared" si="0"/>
        <v>1719</v>
      </c>
      <c r="C37" s="265">
        <f t="shared" si="3"/>
        <v>1738</v>
      </c>
      <c r="D37" s="265">
        <f t="shared" si="3"/>
        <v>1756</v>
      </c>
      <c r="E37" s="265">
        <f t="shared" si="3"/>
        <v>1775</v>
      </c>
      <c r="F37" s="265">
        <f t="shared" si="2"/>
        <v>1794</v>
      </c>
      <c r="G37" s="265">
        <f t="shared" si="2"/>
        <v>1812</v>
      </c>
      <c r="H37" s="265">
        <f t="shared" si="2"/>
        <v>1831</v>
      </c>
      <c r="I37" s="265">
        <f t="shared" si="2"/>
        <v>1851</v>
      </c>
      <c r="J37" s="265">
        <f t="shared" si="2"/>
        <v>1870</v>
      </c>
      <c r="K37" s="265">
        <f t="shared" si="2"/>
        <v>1889</v>
      </c>
      <c r="L37" s="265">
        <f t="shared" si="2"/>
        <v>1909</v>
      </c>
      <c r="M37" s="265">
        <f t="shared" si="2"/>
        <v>1928</v>
      </c>
      <c r="N37" s="265">
        <f t="shared" si="2"/>
        <v>1948</v>
      </c>
      <c r="O37" s="1"/>
    </row>
    <row r="38" spans="1:15" s="53" customFormat="1" ht="15.75" x14ac:dyDescent="0.25">
      <c r="A38" s="14">
        <v>39083</v>
      </c>
      <c r="B38" s="264">
        <f t="shared" si="0"/>
        <v>1507</v>
      </c>
      <c r="C38" s="265">
        <f t="shared" si="3"/>
        <v>1524</v>
      </c>
      <c r="D38" s="265">
        <f t="shared" si="3"/>
        <v>1541</v>
      </c>
      <c r="E38" s="265">
        <f t="shared" si="3"/>
        <v>1558</v>
      </c>
      <c r="F38" s="265">
        <f t="shared" si="2"/>
        <v>1576</v>
      </c>
      <c r="G38" s="265">
        <f t="shared" si="2"/>
        <v>1593</v>
      </c>
      <c r="H38" s="265">
        <f t="shared" si="2"/>
        <v>1611</v>
      </c>
      <c r="I38" s="265">
        <f t="shared" si="2"/>
        <v>1628</v>
      </c>
      <c r="J38" s="265">
        <f t="shared" si="2"/>
        <v>1646</v>
      </c>
      <c r="K38" s="265">
        <f t="shared" si="2"/>
        <v>1664</v>
      </c>
      <c r="L38" s="265">
        <f t="shared" si="2"/>
        <v>1682</v>
      </c>
      <c r="M38" s="265">
        <f t="shared" si="2"/>
        <v>1700</v>
      </c>
      <c r="N38" s="265">
        <f t="shared" si="2"/>
        <v>1718</v>
      </c>
      <c r="O38" s="1"/>
    </row>
    <row r="39" spans="1:15" s="53" customFormat="1" ht="15.75" x14ac:dyDescent="0.25">
      <c r="A39" s="14">
        <v>39448</v>
      </c>
      <c r="B39" s="264">
        <f t="shared" si="0"/>
        <v>1308</v>
      </c>
      <c r="C39" s="265">
        <f t="shared" si="3"/>
        <v>1324</v>
      </c>
      <c r="D39" s="265">
        <f t="shared" si="3"/>
        <v>1339</v>
      </c>
      <c r="E39" s="265">
        <f t="shared" si="3"/>
        <v>1355</v>
      </c>
      <c r="F39" s="265">
        <f t="shared" si="2"/>
        <v>1371</v>
      </c>
      <c r="G39" s="265">
        <f t="shared" si="2"/>
        <v>1387</v>
      </c>
      <c r="H39" s="265">
        <f t="shared" si="2"/>
        <v>1404</v>
      </c>
      <c r="I39" s="265">
        <f t="shared" si="2"/>
        <v>1420</v>
      </c>
      <c r="J39" s="265">
        <f t="shared" si="2"/>
        <v>1436</v>
      </c>
      <c r="K39" s="265">
        <f t="shared" si="2"/>
        <v>1453</v>
      </c>
      <c r="L39" s="265">
        <f t="shared" si="2"/>
        <v>1469</v>
      </c>
      <c r="M39" s="265">
        <f t="shared" si="2"/>
        <v>1486</v>
      </c>
      <c r="N39" s="265">
        <f t="shared" si="2"/>
        <v>1503</v>
      </c>
      <c r="O39" s="1"/>
    </row>
    <row r="40" spans="1:15" s="53" customFormat="1" ht="15.75" x14ac:dyDescent="0.25">
      <c r="A40" s="14">
        <v>39814</v>
      </c>
      <c r="B40" s="264">
        <f t="shared" si="0"/>
        <v>1121</v>
      </c>
      <c r="C40" s="265">
        <f t="shared" si="3"/>
        <v>1135</v>
      </c>
      <c r="D40" s="265">
        <f t="shared" si="3"/>
        <v>1150</v>
      </c>
      <c r="E40" s="265">
        <f t="shared" si="3"/>
        <v>1164</v>
      </c>
      <c r="F40" s="265">
        <f t="shared" si="2"/>
        <v>1179</v>
      </c>
      <c r="G40" s="265">
        <f t="shared" si="2"/>
        <v>1194</v>
      </c>
      <c r="H40" s="265">
        <f t="shared" si="2"/>
        <v>1209</v>
      </c>
      <c r="I40" s="265">
        <f t="shared" si="2"/>
        <v>1224</v>
      </c>
      <c r="J40" s="265">
        <f t="shared" si="2"/>
        <v>1239</v>
      </c>
      <c r="K40" s="265">
        <f t="shared" si="2"/>
        <v>1254</v>
      </c>
      <c r="L40" s="265">
        <f t="shared" si="2"/>
        <v>1269</v>
      </c>
      <c r="M40" s="265">
        <f t="shared" si="2"/>
        <v>1285</v>
      </c>
      <c r="N40" s="265">
        <f t="shared" si="2"/>
        <v>1300</v>
      </c>
      <c r="O40" s="1"/>
    </row>
    <row r="41" spans="1:15" s="53" customFormat="1" ht="15.75" x14ac:dyDescent="0.25">
      <c r="A41" s="14">
        <v>40179</v>
      </c>
      <c r="B41" s="264">
        <f t="shared" si="0"/>
        <v>953</v>
      </c>
      <c r="C41" s="265">
        <f t="shared" si="3"/>
        <v>967</v>
      </c>
      <c r="D41" s="265">
        <f t="shared" si="3"/>
        <v>980</v>
      </c>
      <c r="E41" s="265">
        <f t="shared" si="3"/>
        <v>994</v>
      </c>
      <c r="F41" s="265">
        <f t="shared" si="2"/>
        <v>1007</v>
      </c>
      <c r="G41" s="265">
        <f t="shared" si="2"/>
        <v>1021</v>
      </c>
      <c r="H41" s="265">
        <f t="shared" si="2"/>
        <v>1035</v>
      </c>
      <c r="I41" s="265">
        <f t="shared" si="2"/>
        <v>1048</v>
      </c>
      <c r="J41" s="265">
        <f t="shared" si="2"/>
        <v>1062</v>
      </c>
      <c r="K41" s="265">
        <f t="shared" si="2"/>
        <v>1076</v>
      </c>
      <c r="L41" s="265">
        <f t="shared" si="2"/>
        <v>1091</v>
      </c>
      <c r="M41" s="265">
        <f t="shared" si="2"/>
        <v>1105</v>
      </c>
      <c r="N41" s="265">
        <f t="shared" si="2"/>
        <v>1119</v>
      </c>
      <c r="O41" s="1"/>
    </row>
    <row r="42" spans="1:15" s="53" customFormat="1" ht="15.75" x14ac:dyDescent="0.25">
      <c r="A42" s="14">
        <v>40544</v>
      </c>
      <c r="B42" s="264">
        <f t="shared" si="0"/>
        <v>797</v>
      </c>
      <c r="C42" s="265">
        <f t="shared" si="3"/>
        <v>809</v>
      </c>
      <c r="D42" s="265">
        <f t="shared" si="3"/>
        <v>821</v>
      </c>
      <c r="E42" s="265">
        <f t="shared" si="3"/>
        <v>834</v>
      </c>
      <c r="F42" s="265">
        <f t="shared" si="2"/>
        <v>846</v>
      </c>
      <c r="G42" s="265">
        <f t="shared" si="2"/>
        <v>859</v>
      </c>
      <c r="H42" s="265">
        <f t="shared" si="2"/>
        <v>872</v>
      </c>
      <c r="I42" s="265">
        <f t="shared" si="2"/>
        <v>884</v>
      </c>
      <c r="J42" s="265">
        <f t="shared" si="2"/>
        <v>897</v>
      </c>
      <c r="K42" s="265">
        <f t="shared" si="2"/>
        <v>910</v>
      </c>
      <c r="L42" s="265">
        <f t="shared" si="2"/>
        <v>923</v>
      </c>
      <c r="M42" s="265">
        <f t="shared" si="2"/>
        <v>936</v>
      </c>
      <c r="N42" s="265">
        <f t="shared" si="2"/>
        <v>949</v>
      </c>
      <c r="O42" s="1"/>
    </row>
    <row r="43" spans="1:15" s="53" customFormat="1" ht="15.75" x14ac:dyDescent="0.25">
      <c r="A43" s="14">
        <v>40909</v>
      </c>
      <c r="B43" s="264">
        <f t="shared" si="0"/>
        <v>652</v>
      </c>
      <c r="C43" s="265">
        <f t="shared" si="3"/>
        <v>663</v>
      </c>
      <c r="D43" s="265">
        <f t="shared" si="3"/>
        <v>674</v>
      </c>
      <c r="E43" s="265">
        <f t="shared" si="3"/>
        <v>686</v>
      </c>
      <c r="F43" s="265">
        <f t="shared" si="2"/>
        <v>697</v>
      </c>
      <c r="G43" s="265">
        <f t="shared" si="2"/>
        <v>709</v>
      </c>
      <c r="H43" s="265">
        <f t="shared" si="2"/>
        <v>721</v>
      </c>
      <c r="I43" s="265">
        <f t="shared" si="2"/>
        <v>733</v>
      </c>
      <c r="J43" s="265">
        <f t="shared" si="2"/>
        <v>744</v>
      </c>
      <c r="K43" s="265">
        <f t="shared" si="2"/>
        <v>756</v>
      </c>
      <c r="L43" s="265">
        <f t="shared" si="2"/>
        <v>768</v>
      </c>
      <c r="M43" s="265">
        <f t="shared" si="2"/>
        <v>780</v>
      </c>
      <c r="N43" s="265">
        <f t="shared" si="2"/>
        <v>793</v>
      </c>
      <c r="O43" s="1"/>
    </row>
    <row r="44" spans="1:15" s="53" customFormat="1" ht="15.75" x14ac:dyDescent="0.25">
      <c r="A44" s="14">
        <v>41275</v>
      </c>
      <c r="B44" s="264">
        <f t="shared" si="0"/>
        <v>519</v>
      </c>
      <c r="C44" s="265">
        <f t="shared" si="3"/>
        <v>529</v>
      </c>
      <c r="D44" s="265">
        <f t="shared" si="3"/>
        <v>540</v>
      </c>
      <c r="E44" s="265">
        <f t="shared" si="3"/>
        <v>550</v>
      </c>
      <c r="F44" s="265">
        <f t="shared" si="2"/>
        <v>561</v>
      </c>
      <c r="G44" s="265">
        <f t="shared" si="2"/>
        <v>571</v>
      </c>
      <c r="H44" s="265">
        <f t="shared" si="2"/>
        <v>582</v>
      </c>
      <c r="I44" s="265">
        <f t="shared" si="2"/>
        <v>593</v>
      </c>
      <c r="J44" s="265">
        <f t="shared" si="2"/>
        <v>604</v>
      </c>
      <c r="K44" s="265">
        <f t="shared" si="2"/>
        <v>615</v>
      </c>
      <c r="L44" s="265">
        <f t="shared" si="2"/>
        <v>626</v>
      </c>
      <c r="M44" s="265">
        <f t="shared" si="2"/>
        <v>637</v>
      </c>
      <c r="N44" s="265">
        <f t="shared" si="2"/>
        <v>648</v>
      </c>
      <c r="O44" s="1"/>
    </row>
    <row r="45" spans="1:15" s="53" customFormat="1" ht="15.75" x14ac:dyDescent="0.25">
      <c r="A45" s="14">
        <v>41640</v>
      </c>
      <c r="B45" s="264">
        <f t="shared" si="0"/>
        <v>396</v>
      </c>
      <c r="C45" s="265">
        <f t="shared" si="3"/>
        <v>406</v>
      </c>
      <c r="D45" s="265">
        <f t="shared" si="3"/>
        <v>415</v>
      </c>
      <c r="E45" s="265">
        <f t="shared" si="3"/>
        <v>425</v>
      </c>
      <c r="F45" s="265">
        <f t="shared" si="2"/>
        <v>435</v>
      </c>
      <c r="G45" s="265">
        <f t="shared" si="2"/>
        <v>445</v>
      </c>
      <c r="H45" s="265">
        <f t="shared" si="2"/>
        <v>455</v>
      </c>
      <c r="I45" s="265">
        <f t="shared" si="2"/>
        <v>465</v>
      </c>
      <c r="J45" s="265">
        <f t="shared" si="2"/>
        <v>475</v>
      </c>
      <c r="K45" s="265">
        <f t="shared" si="2"/>
        <v>485</v>
      </c>
      <c r="L45" s="265">
        <f t="shared" si="2"/>
        <v>495</v>
      </c>
      <c r="M45" s="265">
        <f t="shared" si="2"/>
        <v>505</v>
      </c>
      <c r="N45" s="265">
        <f t="shared" si="2"/>
        <v>516</v>
      </c>
      <c r="O45" s="1"/>
    </row>
    <row r="46" spans="1:15" s="53" customFormat="1" ht="15.75" x14ac:dyDescent="0.25">
      <c r="A46" s="14">
        <v>42005</v>
      </c>
      <c r="B46" s="264">
        <f t="shared" si="0"/>
        <v>284</v>
      </c>
      <c r="C46" s="265">
        <f t="shared" si="3"/>
        <v>293</v>
      </c>
      <c r="D46" s="265">
        <f t="shared" si="3"/>
        <v>302</v>
      </c>
      <c r="E46" s="265">
        <f t="shared" si="3"/>
        <v>311</v>
      </c>
      <c r="F46" s="265">
        <f t="shared" si="2"/>
        <v>320</v>
      </c>
      <c r="G46" s="265">
        <f t="shared" si="2"/>
        <v>329</v>
      </c>
      <c r="H46" s="265">
        <f t="shared" si="2"/>
        <v>338</v>
      </c>
      <c r="I46" s="265">
        <f t="shared" si="2"/>
        <v>348</v>
      </c>
      <c r="J46" s="265">
        <f t="shared" si="2"/>
        <v>357</v>
      </c>
      <c r="K46" s="265">
        <f t="shared" si="2"/>
        <v>366</v>
      </c>
      <c r="L46" s="265">
        <f t="shared" si="2"/>
        <v>376</v>
      </c>
      <c r="M46" s="265">
        <f t="shared" si="2"/>
        <v>385</v>
      </c>
      <c r="N46" s="265">
        <f t="shared" si="2"/>
        <v>395</v>
      </c>
      <c r="O46" s="1"/>
    </row>
    <row r="47" spans="1:15" s="53" customFormat="1" ht="15.75" x14ac:dyDescent="0.25">
      <c r="A47" s="14">
        <v>42370</v>
      </c>
      <c r="B47" s="264">
        <f t="shared" si="0"/>
        <v>182</v>
      </c>
      <c r="C47" s="265">
        <f t="shared" si="3"/>
        <v>190</v>
      </c>
      <c r="D47" s="265">
        <f t="shared" si="3"/>
        <v>198</v>
      </c>
      <c r="E47" s="265">
        <f t="shared" si="3"/>
        <v>206</v>
      </c>
      <c r="F47" s="265">
        <f t="shared" si="2"/>
        <v>215</v>
      </c>
      <c r="G47" s="265">
        <f t="shared" si="2"/>
        <v>223</v>
      </c>
      <c r="H47" s="265">
        <f t="shared" si="2"/>
        <v>232</v>
      </c>
      <c r="I47" s="265">
        <f t="shared" si="2"/>
        <v>240</v>
      </c>
      <c r="J47" s="265">
        <f t="shared" si="2"/>
        <v>249</v>
      </c>
      <c r="K47" s="265">
        <f t="shared" si="2"/>
        <v>257</v>
      </c>
      <c r="L47" s="265">
        <f t="shared" si="2"/>
        <v>266</v>
      </c>
      <c r="M47" s="265">
        <f t="shared" si="2"/>
        <v>275</v>
      </c>
      <c r="N47" s="265">
        <f t="shared" si="2"/>
        <v>284</v>
      </c>
      <c r="O47" s="1"/>
    </row>
    <row r="48" spans="1:15" s="53" customFormat="1" ht="15.75" x14ac:dyDescent="0.25">
      <c r="A48" s="14">
        <v>42736</v>
      </c>
      <c r="B48" s="264">
        <f t="shared" si="0"/>
        <v>87</v>
      </c>
      <c r="C48" s="265">
        <f t="shared" si="3"/>
        <v>95</v>
      </c>
      <c r="D48" s="265">
        <f t="shared" si="3"/>
        <v>102</v>
      </c>
      <c r="E48" s="265">
        <f t="shared" si="3"/>
        <v>110</v>
      </c>
      <c r="F48" s="265">
        <f t="shared" si="2"/>
        <v>118</v>
      </c>
      <c r="G48" s="265">
        <f t="shared" si="2"/>
        <v>125</v>
      </c>
      <c r="H48" s="265">
        <f t="shared" si="2"/>
        <v>133</v>
      </c>
      <c r="I48" s="265">
        <f t="shared" si="2"/>
        <v>141</v>
      </c>
      <c r="J48" s="265">
        <f t="shared" si="2"/>
        <v>149</v>
      </c>
      <c r="K48" s="265">
        <f t="shared" si="2"/>
        <v>157</v>
      </c>
      <c r="L48" s="265">
        <f t="shared" si="2"/>
        <v>165</v>
      </c>
      <c r="M48" s="265">
        <f t="shared" si="2"/>
        <v>173</v>
      </c>
      <c r="N48" s="265">
        <f t="shared" si="2"/>
        <v>181</v>
      </c>
      <c r="O48" s="1"/>
    </row>
    <row r="49" spans="1:15" s="53" customFormat="1" ht="15.75" x14ac:dyDescent="0.25">
      <c r="A49" s="14">
        <v>43101</v>
      </c>
      <c r="B49" s="264">
        <f t="shared" ref="B49" si="4">ROUND(VLOOKUP(A49,$A$66:$C$104,$A$64,0),0)</f>
        <v>0</v>
      </c>
      <c r="C49" s="265">
        <f t="shared" ref="C49" si="5">ROUND(G102,0)</f>
        <v>7</v>
      </c>
      <c r="D49" s="265">
        <f t="shared" ref="D49" si="6">ROUND(H102,0)</f>
        <v>14</v>
      </c>
      <c r="E49" s="265">
        <f t="shared" ref="E49" si="7">ROUND(I102,0)</f>
        <v>21</v>
      </c>
      <c r="F49" s="265">
        <f t="shared" ref="F49" si="8">ROUND(J102,0)</f>
        <v>28</v>
      </c>
      <c r="G49" s="265">
        <f t="shared" ref="G49" si="9">ROUND(K102,0)</f>
        <v>35</v>
      </c>
      <c r="H49" s="265">
        <f t="shared" ref="H49" si="10">ROUND(L102,0)</f>
        <v>43</v>
      </c>
      <c r="I49" s="265">
        <f t="shared" ref="I49" si="11">ROUND(M102,0)</f>
        <v>50</v>
      </c>
      <c r="J49" s="265">
        <f t="shared" ref="J49" si="12">ROUND(N102,0)</f>
        <v>57</v>
      </c>
      <c r="K49" s="265">
        <f t="shared" ref="K49" si="13">ROUND(O102,0)</f>
        <v>65</v>
      </c>
      <c r="L49" s="265">
        <f t="shared" ref="L49" si="14">ROUND(P102,0)</f>
        <v>72</v>
      </c>
      <c r="M49" s="265">
        <f t="shared" ref="M49" si="15">ROUND(Q102,0)</f>
        <v>80</v>
      </c>
      <c r="N49" s="265">
        <f t="shared" ref="N49" si="16">ROUND(R102,0)</f>
        <v>87</v>
      </c>
      <c r="O49" s="1"/>
    </row>
    <row r="50" spans="1:15" s="54" customFormat="1" ht="15.75" x14ac:dyDescent="0.25">
      <c r="A50" s="271"/>
      <c r="B50" s="272"/>
      <c r="C50" s="273"/>
      <c r="D50" s="273"/>
      <c r="E50" s="273"/>
      <c r="F50" s="273"/>
      <c r="G50" s="273"/>
      <c r="H50" s="273"/>
      <c r="I50" s="273"/>
      <c r="J50" s="273"/>
      <c r="K50" s="273"/>
      <c r="L50" s="273"/>
      <c r="M50" s="273"/>
      <c r="N50" s="273"/>
      <c r="O50" s="274"/>
    </row>
    <row r="51" spans="1:15" s="54" customFormat="1" ht="15.75" x14ac:dyDescent="0.25">
      <c r="A51" s="271"/>
      <c r="B51" s="272"/>
      <c r="C51" s="273"/>
      <c r="D51" s="273"/>
      <c r="E51" s="273"/>
      <c r="F51" s="273"/>
      <c r="G51" s="273"/>
      <c r="H51" s="273"/>
      <c r="I51" s="273"/>
      <c r="J51" s="273"/>
      <c r="K51" s="273"/>
      <c r="L51" s="273"/>
      <c r="M51" s="273"/>
      <c r="N51" s="273"/>
    </row>
    <row r="52" spans="1:15" s="35" customFormat="1" hidden="1" x14ac:dyDescent="0.2"/>
    <row r="53" spans="1:15" s="35" customFormat="1" hidden="1" x14ac:dyDescent="0.2"/>
    <row r="54" spans="1:15" s="35" customFormat="1" hidden="1" x14ac:dyDescent="0.2"/>
    <row r="55" spans="1:15" s="35" customFormat="1" hidden="1" x14ac:dyDescent="0.2"/>
    <row r="56" spans="1:15" s="35" customFormat="1" hidden="1" x14ac:dyDescent="0.2"/>
    <row r="57" spans="1:15" s="35" customFormat="1" hidden="1" x14ac:dyDescent="0.2"/>
    <row r="58" spans="1:15" s="35" customFormat="1" hidden="1" x14ac:dyDescent="0.2"/>
    <row r="59" spans="1:15" s="35" customFormat="1" hidden="1" x14ac:dyDescent="0.2"/>
    <row r="60" spans="1:15" s="35" customFormat="1" hidden="1" x14ac:dyDescent="0.2"/>
    <row r="61" spans="1:15" s="35" customFormat="1" hidden="1" x14ac:dyDescent="0.2"/>
    <row r="62" spans="1:15" s="35" customFormat="1" hidden="1" x14ac:dyDescent="0.2"/>
    <row r="63" spans="1:15" s="35" customFormat="1" hidden="1" x14ac:dyDescent="0.2"/>
    <row r="64" spans="1:15" s="35" customFormat="1" hidden="1" x14ac:dyDescent="0.2">
      <c r="A64" s="35">
        <f>IF(D5=H109,2,3)</f>
        <v>3</v>
      </c>
      <c r="B64" s="35">
        <v>201315</v>
      </c>
      <c r="C64" s="35">
        <v>201310</v>
      </c>
    </row>
    <row r="65" spans="1:18" s="35" customFormat="1" ht="15" hidden="1" x14ac:dyDescent="0.2">
      <c r="E65" s="45" t="s">
        <v>0</v>
      </c>
      <c r="F65" s="45" t="s">
        <v>1</v>
      </c>
      <c r="G65" s="45" t="s">
        <v>2</v>
      </c>
      <c r="H65" s="45" t="s">
        <v>3</v>
      </c>
      <c r="I65" s="45" t="s">
        <v>4</v>
      </c>
      <c r="J65" s="45" t="s">
        <v>5</v>
      </c>
      <c r="K65" s="45" t="s">
        <v>6</v>
      </c>
      <c r="L65" s="45" t="s">
        <v>7</v>
      </c>
      <c r="M65" s="45" t="s">
        <v>8</v>
      </c>
      <c r="N65" s="45" t="s">
        <v>9</v>
      </c>
      <c r="O65" s="45" t="s">
        <v>10</v>
      </c>
      <c r="P65" s="45" t="s">
        <v>11</v>
      </c>
      <c r="Q65" s="45" t="s">
        <v>12</v>
      </c>
      <c r="R65" s="45" t="s">
        <v>13</v>
      </c>
    </row>
    <row r="66" spans="1:18" s="35" customFormat="1" ht="15" hidden="1" x14ac:dyDescent="0.2">
      <c r="A66" s="34">
        <v>29992</v>
      </c>
      <c r="B66" s="35">
        <f>'2017'!R137</f>
        <v>30829.765546706134</v>
      </c>
      <c r="C66" s="35">
        <f>'2017'!R195</f>
        <v>25324.787128608874</v>
      </c>
      <c r="E66" s="46">
        <v>29992</v>
      </c>
      <c r="F66" s="41">
        <f t="shared" ref="F66:F101" si="17">VLOOKUP(E66,$A$66:$C$104,$A$64,0)</f>
        <v>25324.787128608874</v>
      </c>
      <c r="G66" s="101">
        <f t="shared" ref="G66:G102" si="18">$F66+$D$5*0.7*1+$F66*$M$3*1/1200</f>
        <v>25500.619042799601</v>
      </c>
      <c r="H66" s="101">
        <f t="shared" ref="H66:H102" si="19">$F66+$D$5*0.7*2+($F66)*$M$3*2/1200+$D$5*0.7*$M$3/1200</f>
        <v>25676.497623656989</v>
      </c>
      <c r="I66" s="101">
        <f t="shared" ref="I66:I102" si="20">$F66+$D$5*0.7*3+($F66)*$M$3*3/1200+$D$5*0.7*2*$M$3/1200+$D$5*0.7*1*$M$3/1200</f>
        <v>25852.42287118105</v>
      </c>
      <c r="J66" s="101">
        <f t="shared" ref="J66:J102" si="21">$I66+$D$5*0.7*1+$I66*$M$4*1/1200</f>
        <v>26031.772356988924</v>
      </c>
      <c r="K66" s="101">
        <f t="shared" ref="K66:K102" si="22">$I66+$D$5*0.7*2+($I66)*$M$4*2/1200+$D$5*0.7*$M$4/1200</f>
        <v>26211.168509463463</v>
      </c>
      <c r="L66" s="101">
        <f t="shared" ref="L66:L102" si="23">$I66+$D$5*0.7*3+($I66)*$M$4*3/1200+$D$5*0.7*2*$M$4/1200+$D$5*0.7*1*$M$4/1200</f>
        <v>26390.611328604671</v>
      </c>
      <c r="M66" s="101">
        <f t="shared" ref="M66:M102" si="24">$L66+$D$5*0.7*1+$L66*$M$5*1/1200</f>
        <v>26573.548737462035</v>
      </c>
      <c r="N66" s="101">
        <f t="shared" ref="N66:N102" si="25">$L66+$D$5*0.7*2+($L66)*$M$5*2/1200+$D$5*0.7*$M$5/1200</f>
        <v>26756.532812986065</v>
      </c>
      <c r="O66" s="101">
        <f t="shared" ref="O66:O102" si="26">$L66+$D$5*0.7*3+($L66)*$M$5*3/1200+$D$5*0.7*2*$M$5/1200+$D$5*0.7*1*$M$5/1200</f>
        <v>26939.563555176763</v>
      </c>
      <c r="P66" s="101">
        <f>$O66+$D$5*0.7*1+$O66*$M$6*1/1200</f>
        <v>27126.160645544609</v>
      </c>
      <c r="Q66" s="101">
        <f>$O66+$D$5*0.7*2+($O66)*$M$6*2/1200+$D$5*0.7*$M$6/1200</f>
        <v>27312.804402579117</v>
      </c>
      <c r="R66" s="101">
        <f>$O66+$D$5*0.7*3+($O66)*$M$6*3/1200+$D$5*0.7*2*$M$6/1200+$D$5*0.7*1*$M$6/1200</f>
        <v>27499.494826280297</v>
      </c>
    </row>
    <row r="67" spans="1:18" s="35" customFormat="1" ht="15" hidden="1" x14ac:dyDescent="0.2">
      <c r="A67" s="34">
        <v>30326</v>
      </c>
      <c r="B67" s="35">
        <f>'2017'!R138</f>
        <v>28140.743654154223</v>
      </c>
      <c r="C67" s="35">
        <f>'2017'!R196</f>
        <v>22624.179159847186</v>
      </c>
      <c r="E67" s="46">
        <v>30326</v>
      </c>
      <c r="F67" s="41">
        <f t="shared" si="17"/>
        <v>22624.179159847186</v>
      </c>
      <c r="G67" s="101">
        <f t="shared" si="18"/>
        <v>22782.007020912835</v>
      </c>
      <c r="H67" s="101">
        <f t="shared" si="19"/>
        <v>22939.881548645146</v>
      </c>
      <c r="I67" s="101">
        <f t="shared" si="20"/>
        <v>23097.802743044129</v>
      </c>
      <c r="J67" s="101">
        <f t="shared" si="21"/>
        <v>23258.788094664422</v>
      </c>
      <c r="K67" s="101">
        <f t="shared" si="22"/>
        <v>23419.820112951384</v>
      </c>
      <c r="L67" s="101">
        <f t="shared" si="23"/>
        <v>23580.898797905011</v>
      </c>
      <c r="M67" s="101">
        <f t="shared" si="24"/>
        <v>23745.104789891044</v>
      </c>
      <c r="N67" s="101">
        <f t="shared" si="25"/>
        <v>23909.357448543742</v>
      </c>
      <c r="O67" s="101">
        <f t="shared" si="26"/>
        <v>24073.656773863109</v>
      </c>
      <c r="P67" s="101">
        <f t="shared" ref="P67:P102" si="27">$O67+$D$5*0.7*1+$O67*$M$6*1/1200</f>
        <v>24241.147819022197</v>
      </c>
      <c r="Q67" s="101">
        <f t="shared" ref="Q67:Q102" si="28">$O67+$D$5*0.7*2+($O67)*$M$6*2/1200+$D$5*0.7*$M$6/1200</f>
        <v>24408.68553084795</v>
      </c>
      <c r="R67" s="101">
        <f t="shared" ref="R67:R102" si="29">$O67+$D$5*0.7*3+($O67)*$M$6*3/1200+$D$5*0.7*2*$M$6/1200+$D$5*0.7*1*$M$6/1200</f>
        <v>24576.269909340372</v>
      </c>
    </row>
    <row r="68" spans="1:18" s="35" customFormat="1" ht="15" hidden="1" x14ac:dyDescent="0.2">
      <c r="A68" s="34">
        <v>30691</v>
      </c>
      <c r="B68" s="35">
        <f>'2017'!R139</f>
        <v>25729.007106408259</v>
      </c>
      <c r="C68" s="35">
        <f>'2017'!R197</f>
        <v>20215.783571649597</v>
      </c>
      <c r="E68" s="46">
        <v>30691</v>
      </c>
      <c r="F68" s="41">
        <f t="shared" si="17"/>
        <v>20215.783571649597</v>
      </c>
      <c r="G68" s="101">
        <f t="shared" si="18"/>
        <v>20357.55546212726</v>
      </c>
      <c r="H68" s="101">
        <f t="shared" si="19"/>
        <v>20499.374019271592</v>
      </c>
      <c r="I68" s="101">
        <f t="shared" si="20"/>
        <v>20641.239243082589</v>
      </c>
      <c r="J68" s="101">
        <f t="shared" si="21"/>
        <v>20785.847504703139</v>
      </c>
      <c r="K68" s="101">
        <f t="shared" si="22"/>
        <v>20930.502432990357</v>
      </c>
      <c r="L68" s="101">
        <f t="shared" si="23"/>
        <v>21075.204027944241</v>
      </c>
      <c r="M68" s="101">
        <f t="shared" si="24"/>
        <v>21222.705388130536</v>
      </c>
      <c r="N68" s="101">
        <f t="shared" si="25"/>
        <v>21370.253414983497</v>
      </c>
      <c r="O68" s="101">
        <f t="shared" si="26"/>
        <v>21517.848108503124</v>
      </c>
      <c r="P68" s="101">
        <f t="shared" si="27"/>
        <v>21668.300429226478</v>
      </c>
      <c r="Q68" s="101">
        <f t="shared" si="28"/>
        <v>21818.799416616497</v>
      </c>
      <c r="R68" s="101">
        <f t="shared" si="29"/>
        <v>21969.345070673186</v>
      </c>
    </row>
    <row r="69" spans="1:18" s="35" customFormat="1" ht="15" hidden="1" x14ac:dyDescent="0.2">
      <c r="A69" s="34">
        <v>31057</v>
      </c>
      <c r="B69" s="35">
        <f>'2017'!R140</f>
        <v>23557.460650581535</v>
      </c>
      <c r="C69" s="35">
        <f>'2017'!R198</f>
        <v>18032.438647515482</v>
      </c>
      <c r="E69" s="46">
        <v>31057</v>
      </c>
      <c r="F69" s="41">
        <f t="shared" si="17"/>
        <v>18032.438647515482</v>
      </c>
      <c r="G69" s="101">
        <f t="shared" si="18"/>
        <v>18159.654905165586</v>
      </c>
      <c r="H69" s="101">
        <f t="shared" si="19"/>
        <v>18286.917829482354</v>
      </c>
      <c r="I69" s="101">
        <f t="shared" si="20"/>
        <v>18414.227420465792</v>
      </c>
      <c r="J69" s="101">
        <f t="shared" si="21"/>
        <v>18543.988936602229</v>
      </c>
      <c r="K69" s="101">
        <f t="shared" si="22"/>
        <v>18673.797119405335</v>
      </c>
      <c r="L69" s="101">
        <f t="shared" si="23"/>
        <v>18803.651968875107</v>
      </c>
      <c r="M69" s="101">
        <f t="shared" si="24"/>
        <v>18936.009648667608</v>
      </c>
      <c r="N69" s="101">
        <f t="shared" si="25"/>
        <v>19068.413995126775</v>
      </c>
      <c r="O69" s="101">
        <f t="shared" si="26"/>
        <v>19200.865008252607</v>
      </c>
      <c r="P69" s="101">
        <f t="shared" si="27"/>
        <v>19335.87077497429</v>
      </c>
      <c r="Q69" s="101">
        <f t="shared" si="28"/>
        <v>19470.923208362641</v>
      </c>
      <c r="R69" s="101">
        <f t="shared" si="29"/>
        <v>19606.022308417658</v>
      </c>
    </row>
    <row r="70" spans="1:18" s="35" customFormat="1" ht="15" hidden="1" x14ac:dyDescent="0.2">
      <c r="A70" s="34">
        <v>31422</v>
      </c>
      <c r="B70" s="35">
        <f>'2017'!R141</f>
        <v>21587.813907607215</v>
      </c>
      <c r="C70" s="35">
        <f>'2017'!R199</f>
        <v>16082.392317541411</v>
      </c>
      <c r="E70" s="46">
        <v>31422</v>
      </c>
      <c r="F70" s="41">
        <f t="shared" si="17"/>
        <v>16082.392317541411</v>
      </c>
      <c r="G70" s="101">
        <f t="shared" si="18"/>
        <v>16196.60826632502</v>
      </c>
      <c r="H70" s="101">
        <f t="shared" si="19"/>
        <v>16310.870881775298</v>
      </c>
      <c r="I70" s="101">
        <f t="shared" si="20"/>
        <v>16425.180163892237</v>
      </c>
      <c r="J70" s="101">
        <f t="shared" si="21"/>
        <v>16541.681364984852</v>
      </c>
      <c r="K70" s="101">
        <f t="shared" si="22"/>
        <v>16658.229232744132</v>
      </c>
      <c r="L70" s="101">
        <f t="shared" si="23"/>
        <v>16774.823767170081</v>
      </c>
      <c r="M70" s="101">
        <f t="shared" si="24"/>
        <v>16893.655925617881</v>
      </c>
      <c r="N70" s="101">
        <f t="shared" si="25"/>
        <v>17012.534750732346</v>
      </c>
      <c r="O70" s="101">
        <f t="shared" si="26"/>
        <v>17131.460242513484</v>
      </c>
      <c r="P70" s="101">
        <f t="shared" si="27"/>
        <v>17252.669977463574</v>
      </c>
      <c r="Q70" s="101">
        <f t="shared" si="28"/>
        <v>17373.926379080327</v>
      </c>
      <c r="R70" s="101">
        <f t="shared" si="29"/>
        <v>17495.229447363752</v>
      </c>
    </row>
    <row r="71" spans="1:18" s="35" customFormat="1" ht="15" hidden="1" x14ac:dyDescent="0.2">
      <c r="A71" s="34">
        <v>31787</v>
      </c>
      <c r="B71" s="35">
        <f>'2017'!R142</f>
        <v>19874.702841871738</v>
      </c>
      <c r="C71" s="35">
        <f>'2017'!R200</f>
        <v>14332.652861341106</v>
      </c>
      <c r="E71" s="46">
        <v>31787</v>
      </c>
      <c r="F71" s="41">
        <f t="shared" si="17"/>
        <v>14332.652861341106</v>
      </c>
      <c r="G71" s="101">
        <f t="shared" si="18"/>
        <v>14435.203880416713</v>
      </c>
      <c r="H71" s="101">
        <f t="shared" si="19"/>
        <v>14537.801566158989</v>
      </c>
      <c r="I71" s="101">
        <f t="shared" si="20"/>
        <v>14640.44591856793</v>
      </c>
      <c r="J71" s="101">
        <f t="shared" si="21"/>
        <v>14745.048891358383</v>
      </c>
      <c r="K71" s="101">
        <f t="shared" si="22"/>
        <v>14849.698530815502</v>
      </c>
      <c r="L71" s="101">
        <f t="shared" si="23"/>
        <v>14954.394836939289</v>
      </c>
      <c r="M71" s="101">
        <f t="shared" si="24"/>
        <v>15061.090802518884</v>
      </c>
      <c r="N71" s="101">
        <f t="shared" si="25"/>
        <v>15167.833434765147</v>
      </c>
      <c r="O71" s="101">
        <f t="shared" si="26"/>
        <v>15274.622733678076</v>
      </c>
      <c r="P71" s="101">
        <f t="shared" si="27"/>
        <v>15383.453551902596</v>
      </c>
      <c r="Q71" s="101">
        <f t="shared" si="28"/>
        <v>15492.331036793783</v>
      </c>
      <c r="R71" s="101">
        <f t="shared" si="29"/>
        <v>15601.255188351639</v>
      </c>
    </row>
    <row r="72" spans="1:18" s="35" customFormat="1" ht="15" hidden="1" x14ac:dyDescent="0.2">
      <c r="A72" s="34">
        <v>32152</v>
      </c>
      <c r="B72" s="35">
        <f>'2017'!R143</f>
        <v>18309.949433789821</v>
      </c>
      <c r="C72" s="35">
        <f>'2017'!R201</f>
        <v>12783.220278914572</v>
      </c>
      <c r="E72" s="46">
        <v>32152</v>
      </c>
      <c r="F72" s="41">
        <f t="shared" si="17"/>
        <v>12783.220278914572</v>
      </c>
      <c r="G72" s="101">
        <f t="shared" si="18"/>
        <v>12875.441747440669</v>
      </c>
      <c r="H72" s="101">
        <f t="shared" si="19"/>
        <v>12967.709882633433</v>
      </c>
      <c r="I72" s="101">
        <f t="shared" si="20"/>
        <v>13060.024684492864</v>
      </c>
      <c r="J72" s="101">
        <f t="shared" si="21"/>
        <v>13154.091515722817</v>
      </c>
      <c r="K72" s="101">
        <f t="shared" si="22"/>
        <v>13248.205013619436</v>
      </c>
      <c r="L72" s="101">
        <f t="shared" si="23"/>
        <v>13342.365178182723</v>
      </c>
      <c r="M72" s="101">
        <f t="shared" si="24"/>
        <v>13438.314279370608</v>
      </c>
      <c r="N72" s="101">
        <f t="shared" si="25"/>
        <v>13534.310047225159</v>
      </c>
      <c r="O72" s="101">
        <f t="shared" si="26"/>
        <v>13630.352481746379</v>
      </c>
      <c r="P72" s="101">
        <f t="shared" si="27"/>
        <v>13728.221498291354</v>
      </c>
      <c r="Q72" s="101">
        <f t="shared" si="28"/>
        <v>13826.137181502998</v>
      </c>
      <c r="R72" s="101">
        <f t="shared" si="29"/>
        <v>13924.099531381307</v>
      </c>
    </row>
    <row r="73" spans="1:18" s="35" customFormat="1" ht="15" hidden="1" x14ac:dyDescent="0.2">
      <c r="A73" s="34">
        <v>32518</v>
      </c>
      <c r="B73" s="35">
        <f>'2017'!R144</f>
        <v>16903.350887168774</v>
      </c>
      <c r="C73" s="35">
        <f>'2017'!R202</f>
        <v>11370.467680945438</v>
      </c>
      <c r="E73" s="46">
        <v>32518</v>
      </c>
      <c r="F73" s="41">
        <f t="shared" si="17"/>
        <v>11370.467680945438</v>
      </c>
      <c r="G73" s="101">
        <f t="shared" si="18"/>
        <v>11453.270798818407</v>
      </c>
      <c r="H73" s="101">
        <f t="shared" si="19"/>
        <v>11536.120583358044</v>
      </c>
      <c r="I73" s="101">
        <f t="shared" si="20"/>
        <v>11619.017034564347</v>
      </c>
      <c r="J73" s="101">
        <f t="shared" si="21"/>
        <v>11703.47714812811</v>
      </c>
      <c r="K73" s="101">
        <f t="shared" si="22"/>
        <v>11787.983928358539</v>
      </c>
      <c r="L73" s="101">
        <f t="shared" si="23"/>
        <v>11872.537375255635</v>
      </c>
      <c r="M73" s="101">
        <f t="shared" si="24"/>
        <v>11958.687624424007</v>
      </c>
      <c r="N73" s="101">
        <f t="shared" si="25"/>
        <v>12044.884540259043</v>
      </c>
      <c r="O73" s="101">
        <f t="shared" si="26"/>
        <v>12131.128122760749</v>
      </c>
      <c r="P73" s="101">
        <f t="shared" si="27"/>
        <v>12219.00231024582</v>
      </c>
      <c r="Q73" s="101">
        <f t="shared" si="28"/>
        <v>12306.92316439756</v>
      </c>
      <c r="R73" s="101">
        <f t="shared" si="29"/>
        <v>12394.890685215965</v>
      </c>
    </row>
    <row r="74" spans="1:18" s="35" customFormat="1" ht="15" hidden="1" x14ac:dyDescent="0.2">
      <c r="A74" s="34">
        <v>32874</v>
      </c>
      <c r="B74" s="35">
        <f>'2017'!R145</f>
        <v>16581.442762071416</v>
      </c>
      <c r="C74" s="35">
        <f>'2017'!R203</f>
        <v>11039.372201354676</v>
      </c>
      <c r="E74" s="46">
        <v>32874</v>
      </c>
      <c r="F74" s="41">
        <f t="shared" si="17"/>
        <v>11039.372201354676</v>
      </c>
      <c r="G74" s="101">
        <f t="shared" si="18"/>
        <v>11119.968016030374</v>
      </c>
      <c r="H74" s="101">
        <f t="shared" si="19"/>
        <v>11200.610497372738</v>
      </c>
      <c r="I74" s="101">
        <f t="shared" si="20"/>
        <v>11281.29964538177</v>
      </c>
      <c r="J74" s="101">
        <f t="shared" si="21"/>
        <v>11363.508309684315</v>
      </c>
      <c r="K74" s="101">
        <f t="shared" si="22"/>
        <v>11445.763640653528</v>
      </c>
      <c r="L74" s="101">
        <f t="shared" si="23"/>
        <v>11528.065638289407</v>
      </c>
      <c r="M74" s="101">
        <f t="shared" si="24"/>
        <v>11611.919409211336</v>
      </c>
      <c r="N74" s="101">
        <f t="shared" si="25"/>
        <v>11695.819846799932</v>
      </c>
      <c r="O74" s="101">
        <f t="shared" si="26"/>
        <v>11779.766951055197</v>
      </c>
      <c r="P74" s="101">
        <f t="shared" si="27"/>
        <v>11865.298730728899</v>
      </c>
      <c r="Q74" s="101">
        <f t="shared" si="28"/>
        <v>11950.877177069267</v>
      </c>
      <c r="R74" s="101">
        <f t="shared" si="29"/>
        <v>12036.502290076302</v>
      </c>
    </row>
    <row r="75" spans="1:18" s="35" customFormat="1" ht="15" hidden="1" x14ac:dyDescent="0.2">
      <c r="A75" s="34">
        <v>33239</v>
      </c>
      <c r="B75" s="35">
        <f>'2017'!R146</f>
        <v>14760.562454455512</v>
      </c>
      <c r="C75" s="35">
        <f>'2017'!R204</f>
        <v>9826.9264771593116</v>
      </c>
      <c r="E75" s="46">
        <v>33239</v>
      </c>
      <c r="F75" s="41">
        <f t="shared" si="17"/>
        <v>9826.9264771593116</v>
      </c>
      <c r="G75" s="101">
        <f t="shared" si="18"/>
        <v>9899.4393203403743</v>
      </c>
      <c r="H75" s="101">
        <f t="shared" si="19"/>
        <v>9971.9988301881021</v>
      </c>
      <c r="I75" s="101">
        <f t="shared" si="20"/>
        <v>10044.605006702499</v>
      </c>
      <c r="J75" s="101">
        <f t="shared" si="21"/>
        <v>10118.569040080516</v>
      </c>
      <c r="K75" s="101">
        <f t="shared" si="22"/>
        <v>10192.5797401252</v>
      </c>
      <c r="L75" s="101">
        <f t="shared" si="23"/>
        <v>10266.63710683655</v>
      </c>
      <c r="M75" s="101">
        <f t="shared" si="24"/>
        <v>10342.081354215459</v>
      </c>
      <c r="N75" s="101">
        <f t="shared" si="25"/>
        <v>10417.572268261038</v>
      </c>
      <c r="O75" s="101">
        <f t="shared" si="26"/>
        <v>10493.109848973281</v>
      </c>
      <c r="P75" s="101">
        <f t="shared" si="27"/>
        <v>10570.063914633103</v>
      </c>
      <c r="Q75" s="101">
        <f t="shared" si="28"/>
        <v>10647.064646959592</v>
      </c>
      <c r="R75" s="101">
        <f t="shared" si="29"/>
        <v>10724.112045952748</v>
      </c>
    </row>
    <row r="76" spans="1:18" s="35" customFormat="1" ht="15" hidden="1" x14ac:dyDescent="0.2">
      <c r="A76" s="34">
        <v>33604</v>
      </c>
      <c r="B76" s="35">
        <f>'2017'!R147</f>
        <v>13142.624225705333</v>
      </c>
      <c r="C76" s="35">
        <f>'2017'!R205</f>
        <v>8742.9128073247703</v>
      </c>
      <c r="E76" s="46">
        <v>33604</v>
      </c>
      <c r="F76" s="41">
        <f t="shared" si="17"/>
        <v>8742.9128073247703</v>
      </c>
      <c r="G76" s="101">
        <f t="shared" si="18"/>
        <v>8808.198892706936</v>
      </c>
      <c r="H76" s="101">
        <f t="shared" si="19"/>
        <v>8873.531644755767</v>
      </c>
      <c r="I76" s="101">
        <f t="shared" si="20"/>
        <v>8938.911063471267</v>
      </c>
      <c r="J76" s="101">
        <f t="shared" si="21"/>
        <v>9005.5038038944094</v>
      </c>
      <c r="K76" s="101">
        <f t="shared" si="22"/>
        <v>9072.1432109842171</v>
      </c>
      <c r="L76" s="101">
        <f t="shared" si="23"/>
        <v>9138.8292847406938</v>
      </c>
      <c r="M76" s="101">
        <f t="shared" si="24"/>
        <v>9206.7548133056316</v>
      </c>
      <c r="N76" s="101">
        <f t="shared" si="25"/>
        <v>9274.7270085372365</v>
      </c>
      <c r="O76" s="101">
        <f t="shared" si="26"/>
        <v>9342.7458704355086</v>
      </c>
      <c r="P76" s="101">
        <f t="shared" si="27"/>
        <v>9412.0308429050783</v>
      </c>
      <c r="Q76" s="101">
        <f t="shared" si="28"/>
        <v>9481.3624820413152</v>
      </c>
      <c r="R76" s="101">
        <f t="shared" si="29"/>
        <v>9550.7407878442191</v>
      </c>
    </row>
    <row r="77" spans="1:18" s="35" customFormat="1" ht="15" hidden="1" x14ac:dyDescent="0.2">
      <c r="A77" s="34">
        <v>33970</v>
      </c>
      <c r="B77" s="35">
        <f>'2017'!R148</f>
        <v>11696.836863855046</v>
      </c>
      <c r="C77" s="35">
        <f>'2017'!R206</f>
        <v>7790.8660190353166</v>
      </c>
      <c r="E77" s="46">
        <v>33970</v>
      </c>
      <c r="F77" s="41">
        <f t="shared" si="17"/>
        <v>7790.8660190353166</v>
      </c>
      <c r="G77" s="101">
        <f t="shared" si="18"/>
        <v>7849.8051258288851</v>
      </c>
      <c r="H77" s="101">
        <f t="shared" si="19"/>
        <v>7908.7908992891216</v>
      </c>
      <c r="I77" s="101">
        <f t="shared" si="20"/>
        <v>7967.8233394160234</v>
      </c>
      <c r="J77" s="101">
        <f t="shared" si="21"/>
        <v>8027.9421616787968</v>
      </c>
      <c r="K77" s="101">
        <f t="shared" si="22"/>
        <v>8088.1076506082372</v>
      </c>
      <c r="L77" s="101">
        <f t="shared" si="23"/>
        <v>8148.3198062043439</v>
      </c>
      <c r="M77" s="101">
        <f t="shared" si="24"/>
        <v>8209.6419382457061</v>
      </c>
      <c r="N77" s="101">
        <f t="shared" si="25"/>
        <v>8271.0107369537363</v>
      </c>
      <c r="O77" s="101">
        <f t="shared" si="26"/>
        <v>8332.4262023284318</v>
      </c>
      <c r="P77" s="101">
        <f t="shared" si="27"/>
        <v>8394.9757103439551</v>
      </c>
      <c r="Q77" s="101">
        <f t="shared" si="28"/>
        <v>8457.5718850261455</v>
      </c>
      <c r="R77" s="101">
        <f t="shared" si="29"/>
        <v>8520.2147263750012</v>
      </c>
    </row>
    <row r="78" spans="1:18" s="35" customFormat="1" ht="15" hidden="1" x14ac:dyDescent="0.2">
      <c r="A78" s="34">
        <v>34335</v>
      </c>
      <c r="B78" s="35">
        <f>'2017'!R149</f>
        <v>10414.802765641229</v>
      </c>
      <c r="C78" s="35">
        <f>'2017'!R207</f>
        <v>6933.0812889923372</v>
      </c>
      <c r="E78" s="46">
        <v>34335</v>
      </c>
      <c r="F78" s="41">
        <f t="shared" si="17"/>
        <v>6933.0812889923372</v>
      </c>
      <c r="G78" s="101">
        <f t="shared" si="18"/>
        <v>6986.3018309189529</v>
      </c>
      <c r="H78" s="101">
        <f t="shared" si="19"/>
        <v>7039.5690395122356</v>
      </c>
      <c r="I78" s="101">
        <f t="shared" si="20"/>
        <v>7092.8829147721844</v>
      </c>
      <c r="J78" s="101">
        <f t="shared" si="21"/>
        <v>7147.168800870666</v>
      </c>
      <c r="K78" s="101">
        <f t="shared" si="22"/>
        <v>7201.5013536358138</v>
      </c>
      <c r="L78" s="101">
        <f t="shared" si="23"/>
        <v>7255.8805730676286</v>
      </c>
      <c r="M78" s="101">
        <f t="shared" si="24"/>
        <v>7311.2531102214125</v>
      </c>
      <c r="N78" s="101">
        <f t="shared" si="25"/>
        <v>7366.6723140418644</v>
      </c>
      <c r="O78" s="101">
        <f t="shared" si="26"/>
        <v>7422.1381845289816</v>
      </c>
      <c r="P78" s="101">
        <f t="shared" si="27"/>
        <v>7478.619105759175</v>
      </c>
      <c r="Q78" s="101">
        <f t="shared" si="28"/>
        <v>7535.1466936560355</v>
      </c>
      <c r="R78" s="101">
        <f t="shared" si="29"/>
        <v>7591.7209482195613</v>
      </c>
    </row>
    <row r="79" spans="1:18" s="35" customFormat="1" ht="15" hidden="1" x14ac:dyDescent="0.2">
      <c r="A79" s="34">
        <v>34700</v>
      </c>
      <c r="B79" s="35">
        <f>'2017'!R150</f>
        <v>9278.3271239931801</v>
      </c>
      <c r="C79" s="35">
        <f>'2017'!R208</f>
        <v>6181.3413744766513</v>
      </c>
      <c r="E79" s="46">
        <v>34700</v>
      </c>
      <c r="F79" s="41">
        <f t="shared" si="17"/>
        <v>6181.3413744766513</v>
      </c>
      <c r="G79" s="101">
        <f t="shared" si="18"/>
        <v>6229.5503169731619</v>
      </c>
      <c r="H79" s="101">
        <f t="shared" si="19"/>
        <v>6277.8059261363405</v>
      </c>
      <c r="I79" s="101">
        <f t="shared" si="20"/>
        <v>6326.1082019661844</v>
      </c>
      <c r="J79" s="101">
        <f t="shared" si="21"/>
        <v>6375.282256645959</v>
      </c>
      <c r="K79" s="101">
        <f t="shared" si="22"/>
        <v>6424.5029779924007</v>
      </c>
      <c r="L79" s="101">
        <f t="shared" si="23"/>
        <v>6473.7703660055085</v>
      </c>
      <c r="M79" s="101">
        <f t="shared" si="24"/>
        <v>6523.9288351122123</v>
      </c>
      <c r="N79" s="101">
        <f t="shared" si="25"/>
        <v>6574.1339708855821</v>
      </c>
      <c r="O79" s="101">
        <f t="shared" si="26"/>
        <v>6624.3857733256191</v>
      </c>
      <c r="P79" s="101">
        <f t="shared" si="27"/>
        <v>6675.5483451477903</v>
      </c>
      <c r="Q79" s="101">
        <f t="shared" si="28"/>
        <v>6726.7575836366277</v>
      </c>
      <c r="R79" s="101">
        <f t="shared" si="29"/>
        <v>6778.0134887921322</v>
      </c>
    </row>
    <row r="80" spans="1:18" s="35" customFormat="1" ht="15" hidden="1" x14ac:dyDescent="0.2">
      <c r="A80" s="34">
        <v>35065</v>
      </c>
      <c r="B80" s="35">
        <f>'2017'!R151</f>
        <v>8273.4139334718784</v>
      </c>
      <c r="C80" s="35">
        <f>'2017'!R209</f>
        <v>5509.7242094704734</v>
      </c>
      <c r="E80" s="46">
        <v>35065</v>
      </c>
      <c r="F80" s="41">
        <f t="shared" si="17"/>
        <v>5509.7242094704734</v>
      </c>
      <c r="G80" s="101">
        <f t="shared" si="18"/>
        <v>5553.4557042002762</v>
      </c>
      <c r="H80" s="101">
        <f t="shared" si="19"/>
        <v>5597.2338655967469</v>
      </c>
      <c r="I80" s="101">
        <f t="shared" si="20"/>
        <v>5641.0586936598829</v>
      </c>
      <c r="J80" s="101">
        <f t="shared" si="21"/>
        <v>5685.6657516176156</v>
      </c>
      <c r="K80" s="101">
        <f t="shared" si="22"/>
        <v>5730.3194762420153</v>
      </c>
      <c r="L80" s="101">
        <f t="shared" si="23"/>
        <v>5775.0198675330812</v>
      </c>
      <c r="M80" s="101">
        <f t="shared" si="24"/>
        <v>5820.5199999833021</v>
      </c>
      <c r="N80" s="101">
        <f t="shared" si="25"/>
        <v>5866.0667991001892</v>
      </c>
      <c r="O80" s="101">
        <f t="shared" si="26"/>
        <v>5911.6602648837434</v>
      </c>
      <c r="P80" s="101">
        <f t="shared" si="27"/>
        <v>5958.0713333163012</v>
      </c>
      <c r="Q80" s="101">
        <f t="shared" si="28"/>
        <v>6004.529068415527</v>
      </c>
      <c r="R80" s="101">
        <f t="shared" si="29"/>
        <v>6051.0334701814181</v>
      </c>
    </row>
    <row r="81" spans="1:18" s="35" customFormat="1" ht="15" hidden="1" x14ac:dyDescent="0.2">
      <c r="A81" s="34">
        <v>35431</v>
      </c>
      <c r="B81" s="35">
        <f>'2017'!R152</f>
        <v>7366.4727810236773</v>
      </c>
      <c r="C81" s="35">
        <f>'2017'!R210</f>
        <v>4906.4470366929945</v>
      </c>
      <c r="E81" s="46">
        <v>35431</v>
      </c>
      <c r="F81" s="41">
        <f t="shared" si="17"/>
        <v>4906.4470366929945</v>
      </c>
      <c r="G81" s="101">
        <f t="shared" si="18"/>
        <v>4946.1566836042812</v>
      </c>
      <c r="H81" s="101">
        <f t="shared" si="19"/>
        <v>4985.9129971822349</v>
      </c>
      <c r="I81" s="101">
        <f t="shared" si="20"/>
        <v>5025.7159774268548</v>
      </c>
      <c r="J81" s="101">
        <f t="shared" si="21"/>
        <v>5066.2207506097002</v>
      </c>
      <c r="K81" s="101">
        <f t="shared" si="22"/>
        <v>5106.7721904592136</v>
      </c>
      <c r="L81" s="101">
        <f t="shared" si="23"/>
        <v>5147.3702969753922</v>
      </c>
      <c r="M81" s="101">
        <f t="shared" si="24"/>
        <v>5188.6860989552279</v>
      </c>
      <c r="N81" s="101">
        <f t="shared" si="25"/>
        <v>5230.0485676017315</v>
      </c>
      <c r="O81" s="101">
        <f t="shared" si="26"/>
        <v>5271.4577029149004</v>
      </c>
      <c r="P81" s="101">
        <f t="shared" si="27"/>
        <v>5313.6007542676662</v>
      </c>
      <c r="Q81" s="101">
        <f t="shared" si="28"/>
        <v>5355.7904722870999</v>
      </c>
      <c r="R81" s="101">
        <f t="shared" si="29"/>
        <v>5398.0268569731988</v>
      </c>
    </row>
    <row r="82" spans="1:18" s="35" customFormat="1" ht="15" hidden="1" x14ac:dyDescent="0.2">
      <c r="A82" s="34">
        <v>35796</v>
      </c>
      <c r="B82" s="35">
        <f>'2017'!R153</f>
        <v>6568.7004709997991</v>
      </c>
      <c r="C82" s="35">
        <f>'2017'!R211</f>
        <v>4377.4012347846201</v>
      </c>
      <c r="E82" s="46">
        <v>35796</v>
      </c>
      <c r="F82" s="41">
        <f t="shared" si="17"/>
        <v>4377.4012347846201</v>
      </c>
      <c r="G82" s="101">
        <f t="shared" si="18"/>
        <v>4413.5839096831842</v>
      </c>
      <c r="H82" s="101">
        <f t="shared" si="19"/>
        <v>4449.8132512484153</v>
      </c>
      <c r="I82" s="101">
        <f t="shared" si="20"/>
        <v>4486.0892594803126</v>
      </c>
      <c r="J82" s="101">
        <f t="shared" si="21"/>
        <v>4522.9965212101815</v>
      </c>
      <c r="K82" s="101">
        <f t="shared" si="22"/>
        <v>4559.9504496067175</v>
      </c>
      <c r="L82" s="101">
        <f t="shared" si="23"/>
        <v>4596.9510446699196</v>
      </c>
      <c r="M82" s="101">
        <f t="shared" si="24"/>
        <v>4634.5973849677193</v>
      </c>
      <c r="N82" s="101">
        <f t="shared" si="25"/>
        <v>4672.2903919321852</v>
      </c>
      <c r="O82" s="101">
        <f t="shared" si="26"/>
        <v>4710.0300655633182</v>
      </c>
      <c r="P82" s="101">
        <f t="shared" si="27"/>
        <v>4748.4302660004068</v>
      </c>
      <c r="Q82" s="101">
        <f t="shared" si="28"/>
        <v>4786.8771331041626</v>
      </c>
      <c r="R82" s="101">
        <f t="shared" si="29"/>
        <v>4825.3706668745845</v>
      </c>
    </row>
    <row r="83" spans="1:18" s="35" customFormat="1" ht="15" hidden="1" x14ac:dyDescent="0.2">
      <c r="A83" s="34">
        <v>36161</v>
      </c>
      <c r="B83" s="35">
        <f>'2017'!R154</f>
        <v>5864.7013974173278</v>
      </c>
      <c r="C83" s="35">
        <f>'2017'!R212</f>
        <v>3903.7343920960511</v>
      </c>
      <c r="E83" s="46">
        <v>36161</v>
      </c>
      <c r="F83" s="41">
        <f t="shared" si="17"/>
        <v>3903.7343920960511</v>
      </c>
      <c r="G83" s="101">
        <f t="shared" si="18"/>
        <v>3936.7592880433581</v>
      </c>
      <c r="H83" s="101">
        <f t="shared" si="19"/>
        <v>3969.8308506573317</v>
      </c>
      <c r="I83" s="101">
        <f t="shared" si="20"/>
        <v>4002.9490799379719</v>
      </c>
      <c r="J83" s="101">
        <f t="shared" si="21"/>
        <v>4036.6354071375586</v>
      </c>
      <c r="K83" s="101">
        <f t="shared" si="22"/>
        <v>4070.3684010038114</v>
      </c>
      <c r="L83" s="101">
        <f t="shared" si="23"/>
        <v>4104.1480615367318</v>
      </c>
      <c r="M83" s="101">
        <f t="shared" si="24"/>
        <v>4138.5090486136432</v>
      </c>
      <c r="N83" s="101">
        <f t="shared" si="25"/>
        <v>4172.9167023572218</v>
      </c>
      <c r="O83" s="101">
        <f t="shared" si="26"/>
        <v>4207.3710227674665</v>
      </c>
      <c r="P83" s="101">
        <f t="shared" si="27"/>
        <v>4242.4201629192494</v>
      </c>
      <c r="Q83" s="101">
        <f t="shared" si="28"/>
        <v>4277.5159697376994</v>
      </c>
      <c r="R83" s="101">
        <f t="shared" si="29"/>
        <v>4312.6584432228165</v>
      </c>
    </row>
    <row r="84" spans="1:18" s="35" customFormat="1" ht="15" hidden="1" x14ac:dyDescent="0.2">
      <c r="A84" s="34">
        <v>36526</v>
      </c>
      <c r="B84" s="35">
        <f>'2017'!R155</f>
        <v>5227.8831499421303</v>
      </c>
      <c r="C84" s="35">
        <f>'2017'!R213</f>
        <v>3491.3378872676967</v>
      </c>
      <c r="E84" s="46">
        <v>36526</v>
      </c>
      <c r="F84" s="41">
        <f t="shared" si="17"/>
        <v>3491.3378872676967</v>
      </c>
      <c r="G84" s="101">
        <f t="shared" si="18"/>
        <v>3521.6134731828147</v>
      </c>
      <c r="H84" s="101">
        <f t="shared" si="19"/>
        <v>3551.9357257645993</v>
      </c>
      <c r="I84" s="101">
        <f t="shared" si="20"/>
        <v>3582.3046450130505</v>
      </c>
      <c r="J84" s="101">
        <f t="shared" si="21"/>
        <v>3613.186675979804</v>
      </c>
      <c r="K84" s="101">
        <f t="shared" si="22"/>
        <v>3644.1153736132246</v>
      </c>
      <c r="L84" s="101">
        <f t="shared" si="23"/>
        <v>3675.0907379133114</v>
      </c>
      <c r="M84" s="101">
        <f t="shared" si="24"/>
        <v>3706.5913428327335</v>
      </c>
      <c r="N84" s="101">
        <f t="shared" si="25"/>
        <v>3738.1386144188223</v>
      </c>
      <c r="O84" s="101">
        <f t="shared" si="26"/>
        <v>3769.7325526715777</v>
      </c>
      <c r="P84" s="101">
        <f t="shared" si="27"/>
        <v>3801.8641030227213</v>
      </c>
      <c r="Q84" s="101">
        <f t="shared" si="28"/>
        <v>3834.0423200405321</v>
      </c>
      <c r="R84" s="101">
        <f t="shared" si="29"/>
        <v>3866.267203725009</v>
      </c>
    </row>
    <row r="85" spans="1:18" s="35" customFormat="1" ht="15" hidden="1" x14ac:dyDescent="0.2">
      <c r="A85" s="34">
        <v>36892</v>
      </c>
      <c r="B85" s="35">
        <f>'2017'!R156</f>
        <v>4672.2417340132215</v>
      </c>
      <c r="C85" s="35">
        <f>'2017'!R214</f>
        <v>3115.4679300098519</v>
      </c>
      <c r="E85" s="46">
        <v>36892</v>
      </c>
      <c r="F85" s="41">
        <f t="shared" si="17"/>
        <v>3115.4679300098519</v>
      </c>
      <c r="G85" s="101">
        <f t="shared" si="18"/>
        <v>3143.2377162099174</v>
      </c>
      <c r="H85" s="101">
        <f t="shared" si="19"/>
        <v>3171.0541690766499</v>
      </c>
      <c r="I85" s="101">
        <f t="shared" si="20"/>
        <v>3198.9172886100487</v>
      </c>
      <c r="J85" s="101">
        <f t="shared" si="21"/>
        <v>3227.2434038674492</v>
      </c>
      <c r="K85" s="101">
        <f t="shared" si="22"/>
        <v>3255.6161857915158</v>
      </c>
      <c r="L85" s="101">
        <f t="shared" si="23"/>
        <v>3284.0356343822496</v>
      </c>
      <c r="M85" s="101">
        <f t="shared" si="24"/>
        <v>3312.9292052781311</v>
      </c>
      <c r="N85" s="101">
        <f t="shared" si="25"/>
        <v>3341.8694428406793</v>
      </c>
      <c r="O85" s="101">
        <f t="shared" si="26"/>
        <v>3370.8563470698946</v>
      </c>
      <c r="P85" s="101">
        <f t="shared" si="27"/>
        <v>3400.3287227170272</v>
      </c>
      <c r="Q85" s="101">
        <f t="shared" si="28"/>
        <v>3429.8477650308264</v>
      </c>
      <c r="R85" s="101">
        <f t="shared" si="29"/>
        <v>3459.4134740112922</v>
      </c>
    </row>
    <row r="86" spans="1:18" s="35" customFormat="1" ht="15" hidden="1" x14ac:dyDescent="0.2">
      <c r="A86" s="34">
        <v>37257</v>
      </c>
      <c r="B86" s="35">
        <f>'2017'!R157</f>
        <v>4176.7831414720777</v>
      </c>
      <c r="C86" s="35">
        <f>'2017'!R215</f>
        <v>2784.3724504190882</v>
      </c>
      <c r="E86" s="46">
        <v>37257</v>
      </c>
      <c r="F86" s="41">
        <f t="shared" si="17"/>
        <v>2784.3724504190882</v>
      </c>
      <c r="G86" s="101">
        <f t="shared" si="18"/>
        <v>2809.9349334218823</v>
      </c>
      <c r="H86" s="101">
        <f t="shared" si="19"/>
        <v>2835.5440830913426</v>
      </c>
      <c r="I86" s="101">
        <f t="shared" si="20"/>
        <v>2861.19989942747</v>
      </c>
      <c r="J86" s="101">
        <f t="shared" si="21"/>
        <v>2887.2745654236533</v>
      </c>
      <c r="K86" s="101">
        <f t="shared" si="22"/>
        <v>2913.3958980865027</v>
      </c>
      <c r="L86" s="101">
        <f t="shared" si="23"/>
        <v>2939.5638974160192</v>
      </c>
      <c r="M86" s="101">
        <f t="shared" si="24"/>
        <v>2966.1609900654594</v>
      </c>
      <c r="N86" s="101">
        <f t="shared" si="25"/>
        <v>2992.8047493815661</v>
      </c>
      <c r="O86" s="101">
        <f t="shared" si="26"/>
        <v>3019.4951753643395</v>
      </c>
      <c r="P86" s="101">
        <f t="shared" si="27"/>
        <v>3046.6251432001018</v>
      </c>
      <c r="Q86" s="101">
        <f t="shared" si="28"/>
        <v>3073.8017777025307</v>
      </c>
      <c r="R86" s="101">
        <f t="shared" si="29"/>
        <v>3101.0250788716262</v>
      </c>
    </row>
    <row r="87" spans="1:18" s="35" customFormat="1" ht="15" hidden="1" x14ac:dyDescent="0.2">
      <c r="A87" s="34">
        <v>37622</v>
      </c>
      <c r="B87" s="35">
        <f>'2017'!R158</f>
        <v>3720.513364160176</v>
      </c>
      <c r="C87" s="35">
        <f>'2017'!R216</f>
        <v>2481.5555883022676</v>
      </c>
      <c r="E87" s="46">
        <v>37622</v>
      </c>
      <c r="F87" s="41">
        <f t="shared" si="17"/>
        <v>2481.5555883022676</v>
      </c>
      <c r="G87" s="101">
        <f t="shared" si="18"/>
        <v>2505.0992922242826</v>
      </c>
      <c r="H87" s="101">
        <f t="shared" si="19"/>
        <v>2528.6896628129643</v>
      </c>
      <c r="I87" s="101">
        <f t="shared" si="20"/>
        <v>2552.3267000683127</v>
      </c>
      <c r="J87" s="101">
        <f t="shared" si="21"/>
        <v>2576.3422114021014</v>
      </c>
      <c r="K87" s="101">
        <f t="shared" si="22"/>
        <v>2600.4043894025567</v>
      </c>
      <c r="L87" s="101">
        <f t="shared" si="23"/>
        <v>2624.5132340696787</v>
      </c>
      <c r="M87" s="101">
        <f t="shared" si="24"/>
        <v>2649.0099889634766</v>
      </c>
      <c r="N87" s="101">
        <f t="shared" si="25"/>
        <v>2673.5534105239408</v>
      </c>
      <c r="O87" s="101">
        <f t="shared" si="26"/>
        <v>2698.143498751072</v>
      </c>
      <c r="P87" s="101">
        <f t="shared" si="27"/>
        <v>2723.131122076079</v>
      </c>
      <c r="Q87" s="101">
        <f t="shared" si="28"/>
        <v>2748.1654120677531</v>
      </c>
      <c r="R87" s="101">
        <f t="shared" si="29"/>
        <v>2773.2463687260934</v>
      </c>
    </row>
    <row r="88" spans="1:18" s="35" customFormat="1" ht="15" hidden="1" x14ac:dyDescent="0.2">
      <c r="A88" s="34">
        <v>37987</v>
      </c>
      <c r="B88" s="35">
        <f>'2017'!R159</f>
        <v>3312.3808894294675</v>
      </c>
      <c r="C88" s="35">
        <f>'2017'!R217</f>
        <v>2207.0173436593918</v>
      </c>
      <c r="E88" s="46">
        <v>37987</v>
      </c>
      <c r="F88" s="41">
        <f t="shared" si="17"/>
        <v>2207.0173436593918</v>
      </c>
      <c r="G88" s="101">
        <f t="shared" si="18"/>
        <v>2228.7307926171211</v>
      </c>
      <c r="H88" s="101">
        <f t="shared" si="19"/>
        <v>2250.490908241517</v>
      </c>
      <c r="I88" s="101">
        <f t="shared" si="20"/>
        <v>2272.2976905325795</v>
      </c>
      <c r="J88" s="101">
        <f t="shared" si="21"/>
        <v>2294.4463418027967</v>
      </c>
      <c r="K88" s="101">
        <f t="shared" si="22"/>
        <v>2316.6416597396806</v>
      </c>
      <c r="L88" s="101">
        <f t="shared" si="23"/>
        <v>2338.883644343231</v>
      </c>
      <c r="M88" s="101">
        <f t="shared" si="24"/>
        <v>2361.4762019721861</v>
      </c>
      <c r="N88" s="101">
        <f t="shared" si="25"/>
        <v>2384.1154262678074</v>
      </c>
      <c r="O88" s="101">
        <f t="shared" si="26"/>
        <v>2406.8013172300957</v>
      </c>
      <c r="P88" s="101">
        <f t="shared" si="27"/>
        <v>2429.846659344963</v>
      </c>
      <c r="Q88" s="101">
        <f t="shared" si="28"/>
        <v>2452.9386681264969</v>
      </c>
      <c r="R88" s="101">
        <f t="shared" si="29"/>
        <v>2476.0773435746974</v>
      </c>
    </row>
    <row r="89" spans="1:18" s="35" customFormat="1" ht="15" hidden="1" x14ac:dyDescent="0.2">
      <c r="A89" s="34">
        <v>38353</v>
      </c>
      <c r="B89" s="35">
        <f>'2017'!R160</f>
        <v>2932.2639462451357</v>
      </c>
      <c r="C89" s="35">
        <f>'2017'!R218</f>
        <v>1953.6880621219732</v>
      </c>
      <c r="E89" s="46">
        <v>38353</v>
      </c>
      <c r="F89" s="41">
        <f t="shared" si="17"/>
        <v>1953.6880621219732</v>
      </c>
      <c r="G89" s="101">
        <f t="shared" si="18"/>
        <v>1973.7126492027865</v>
      </c>
      <c r="H89" s="101">
        <f t="shared" si="19"/>
        <v>1993.7839029502661</v>
      </c>
      <c r="I89" s="101">
        <f t="shared" si="20"/>
        <v>2013.9018233644126</v>
      </c>
      <c r="J89" s="101">
        <f t="shared" si="21"/>
        <v>2034.3278355201753</v>
      </c>
      <c r="K89" s="101">
        <f t="shared" si="22"/>
        <v>2054.8005143426049</v>
      </c>
      <c r="L89" s="101">
        <f t="shared" si="23"/>
        <v>2075.3198598317008</v>
      </c>
      <c r="M89" s="101">
        <f t="shared" si="24"/>
        <v>2096.1553255639124</v>
      </c>
      <c r="N89" s="101">
        <f t="shared" si="25"/>
        <v>2117.0374579627901</v>
      </c>
      <c r="O89" s="101">
        <f t="shared" si="26"/>
        <v>2137.9662570283349</v>
      </c>
      <c r="P89" s="101">
        <f t="shared" si="27"/>
        <v>2159.2193654085236</v>
      </c>
      <c r="Q89" s="101">
        <f t="shared" si="28"/>
        <v>2180.5191404553793</v>
      </c>
      <c r="R89" s="101">
        <f t="shared" si="29"/>
        <v>2201.8655821689013</v>
      </c>
    </row>
    <row r="90" spans="1:18" s="35" customFormat="1" ht="15" hidden="1" x14ac:dyDescent="0.2">
      <c r="A90" s="34">
        <v>38718</v>
      </c>
      <c r="B90" s="35">
        <f>'2017'!R161</f>
        <v>2582.6381219682207</v>
      </c>
      <c r="C90" s="35">
        <f>'2017'!R219</f>
        <v>1719.2111922338518</v>
      </c>
      <c r="E90" s="46">
        <v>38718</v>
      </c>
      <c r="F90" s="41">
        <f t="shared" si="17"/>
        <v>1719.2111922338518</v>
      </c>
      <c r="G90" s="101">
        <f t="shared" si="18"/>
        <v>1737.6726001820775</v>
      </c>
      <c r="H90" s="101">
        <f t="shared" si="19"/>
        <v>1756.1806747969697</v>
      </c>
      <c r="I90" s="101">
        <f t="shared" si="20"/>
        <v>1774.7354160785287</v>
      </c>
      <c r="J90" s="101">
        <f t="shared" si="21"/>
        <v>1793.5669855190522</v>
      </c>
      <c r="K90" s="101">
        <f t="shared" si="22"/>
        <v>1812.4452216262423</v>
      </c>
      <c r="L90" s="101">
        <f t="shared" si="23"/>
        <v>1831.3701244000993</v>
      </c>
      <c r="M90" s="101">
        <f t="shared" si="24"/>
        <v>1850.5792585627667</v>
      </c>
      <c r="N90" s="101">
        <f t="shared" si="25"/>
        <v>1869.8350593921004</v>
      </c>
      <c r="O90" s="101">
        <f t="shared" si="26"/>
        <v>1889.1375268881011</v>
      </c>
      <c r="P90" s="101">
        <f t="shared" si="27"/>
        <v>1908.7317770673551</v>
      </c>
      <c r="Q90" s="101">
        <f t="shared" si="28"/>
        <v>1928.3726939132757</v>
      </c>
      <c r="R90" s="101">
        <f t="shared" si="29"/>
        <v>1948.060277425863</v>
      </c>
    </row>
    <row r="91" spans="1:18" s="35" customFormat="1" ht="15" hidden="1" x14ac:dyDescent="0.2">
      <c r="A91" s="34">
        <v>39083</v>
      </c>
      <c r="B91" s="35">
        <f>'2017'!R162</f>
        <v>2259.3303963269659</v>
      </c>
      <c r="C91" s="35">
        <f>'2017'!R220</f>
        <v>1507.1215611792693</v>
      </c>
      <c r="E91" s="46">
        <v>39083</v>
      </c>
      <c r="F91" s="41">
        <f t="shared" si="17"/>
        <v>1507.1215611792693</v>
      </c>
      <c r="G91" s="101">
        <f t="shared" si="18"/>
        <v>1524.1690382537977</v>
      </c>
      <c r="H91" s="101">
        <f t="shared" si="19"/>
        <v>1541.2631819949929</v>
      </c>
      <c r="I91" s="101">
        <f t="shared" si="20"/>
        <v>1558.4039924028546</v>
      </c>
      <c r="J91" s="101">
        <f t="shared" si="21"/>
        <v>1575.793352352207</v>
      </c>
      <c r="K91" s="101">
        <f t="shared" si="22"/>
        <v>1593.229378968226</v>
      </c>
      <c r="L91" s="101">
        <f t="shared" si="23"/>
        <v>1610.7120722509114</v>
      </c>
      <c r="M91" s="101">
        <f t="shared" si="24"/>
        <v>1628.4501527325842</v>
      </c>
      <c r="N91" s="101">
        <f t="shared" si="25"/>
        <v>1646.2348998809236</v>
      </c>
      <c r="O91" s="101">
        <f t="shared" si="26"/>
        <v>1664.0663136959295</v>
      </c>
      <c r="P91" s="101">
        <f t="shared" si="27"/>
        <v>1682.160089120569</v>
      </c>
      <c r="Q91" s="101">
        <f t="shared" si="28"/>
        <v>1700.3005312118751</v>
      </c>
      <c r="R91" s="101">
        <f t="shared" si="29"/>
        <v>1718.487639969848</v>
      </c>
    </row>
    <row r="92" spans="1:18" s="35" customFormat="1" ht="15" hidden="1" x14ac:dyDescent="0.2">
      <c r="A92" s="34">
        <v>39448</v>
      </c>
      <c r="B92" s="35">
        <f>'2017'!R163</f>
        <v>1961.2154804759391</v>
      </c>
      <c r="C92" s="35">
        <f>'2017'!R221</f>
        <v>1307.9929631335781</v>
      </c>
      <c r="E92" s="46">
        <v>39448</v>
      </c>
      <c r="F92" s="41">
        <f t="shared" si="17"/>
        <v>1307.9929631335781</v>
      </c>
      <c r="G92" s="101">
        <f t="shared" si="18"/>
        <v>1323.7129162211352</v>
      </c>
      <c r="H92" s="101">
        <f t="shared" si="19"/>
        <v>1339.4795359753591</v>
      </c>
      <c r="I92" s="101">
        <f t="shared" si="20"/>
        <v>1355.2928223962494</v>
      </c>
      <c r="J92" s="101">
        <f t="shared" si="21"/>
        <v>1371.3281078788912</v>
      </c>
      <c r="K92" s="101">
        <f t="shared" si="22"/>
        <v>1387.4100600281995</v>
      </c>
      <c r="L92" s="101">
        <f t="shared" si="23"/>
        <v>1403.5386788441742</v>
      </c>
      <c r="M92" s="101">
        <f t="shared" si="24"/>
        <v>1419.8956033698021</v>
      </c>
      <c r="N92" s="101">
        <f t="shared" si="25"/>
        <v>1436.2991945620965</v>
      </c>
      <c r="O92" s="101">
        <f t="shared" si="26"/>
        <v>1452.7494524210576</v>
      </c>
      <c r="P92" s="101">
        <f t="shared" si="27"/>
        <v>1469.4344487705314</v>
      </c>
      <c r="Q92" s="101">
        <f t="shared" si="28"/>
        <v>1486.1661117866718</v>
      </c>
      <c r="R92" s="101">
        <f t="shared" si="29"/>
        <v>1502.9444414694788</v>
      </c>
    </row>
    <row r="93" spans="1:18" s="35" customFormat="1" ht="15" hidden="1" x14ac:dyDescent="0.2">
      <c r="A93" s="34">
        <v>39814</v>
      </c>
      <c r="B93" s="35">
        <f>'2017'!R164</f>
        <v>1686.8937738712377</v>
      </c>
      <c r="C93" s="35">
        <f>'2017'!R222</f>
        <v>1120.6471223686965</v>
      </c>
      <c r="E93" s="46">
        <v>39814</v>
      </c>
      <c r="F93" s="41">
        <f t="shared" si="17"/>
        <v>1120.6471223686965</v>
      </c>
      <c r="G93" s="101">
        <f t="shared" si="18"/>
        <v>1135.1181031844878</v>
      </c>
      <c r="H93" s="101">
        <f t="shared" si="19"/>
        <v>1149.6357506669458</v>
      </c>
      <c r="I93" s="101">
        <f t="shared" si="20"/>
        <v>1164.2000648160704</v>
      </c>
      <c r="J93" s="101">
        <f t="shared" si="21"/>
        <v>1178.9613985815108</v>
      </c>
      <c r="K93" s="101">
        <f t="shared" si="22"/>
        <v>1193.7693990136179</v>
      </c>
      <c r="L93" s="101">
        <f t="shared" si="23"/>
        <v>1208.6240661123916</v>
      </c>
      <c r="M93" s="101">
        <f t="shared" si="24"/>
        <v>1223.6815598864741</v>
      </c>
      <c r="N93" s="101">
        <f t="shared" si="25"/>
        <v>1238.7857203272233</v>
      </c>
      <c r="O93" s="101">
        <f t="shared" si="26"/>
        <v>1253.9365474346394</v>
      </c>
      <c r="P93" s="101">
        <f t="shared" si="27"/>
        <v>1269.2961244175369</v>
      </c>
      <c r="Q93" s="101">
        <f t="shared" si="28"/>
        <v>1284.7023680671011</v>
      </c>
      <c r="R93" s="101">
        <f t="shared" si="29"/>
        <v>1300.155278383332</v>
      </c>
    </row>
    <row r="94" spans="1:18" s="35" customFormat="1" ht="15" hidden="1" x14ac:dyDescent="0.2">
      <c r="A94" s="34">
        <v>40179</v>
      </c>
      <c r="B94" s="35">
        <f>'2017'!R165</f>
        <v>1432.1664748811586</v>
      </c>
      <c r="C94" s="35">
        <f>'2017'!R223</f>
        <v>953.33196898119309</v>
      </c>
      <c r="E94" s="46">
        <v>40179</v>
      </c>
      <c r="F94" s="41">
        <f t="shared" si="17"/>
        <v>953.33196898119309</v>
      </c>
      <c r="G94" s="101">
        <f t="shared" si="18"/>
        <v>966.68751544106772</v>
      </c>
      <c r="H94" s="101">
        <f t="shared" si="19"/>
        <v>980.08972856760897</v>
      </c>
      <c r="I94" s="101">
        <f t="shared" si="20"/>
        <v>993.53860836081697</v>
      </c>
      <c r="J94" s="101">
        <f t="shared" si="21"/>
        <v>1007.1621990832224</v>
      </c>
      <c r="K94" s="101">
        <f t="shared" si="22"/>
        <v>1020.8324564722944</v>
      </c>
      <c r="L94" s="101">
        <f t="shared" si="23"/>
        <v>1034.5493805280332</v>
      </c>
      <c r="M94" s="101">
        <f t="shared" si="24"/>
        <v>1048.4463763982201</v>
      </c>
      <c r="N94" s="101">
        <f t="shared" si="25"/>
        <v>1062.3900389350736</v>
      </c>
      <c r="O94" s="101">
        <f t="shared" si="26"/>
        <v>1076.3803681385937</v>
      </c>
      <c r="P94" s="101">
        <f t="shared" si="27"/>
        <v>1090.5562372595177</v>
      </c>
      <c r="Q94" s="101">
        <f t="shared" si="28"/>
        <v>1104.7787730471082</v>
      </c>
      <c r="R94" s="101">
        <f t="shared" si="29"/>
        <v>1119.0479755013655</v>
      </c>
    </row>
    <row r="95" spans="1:18" s="35" customFormat="1" ht="15" hidden="1" x14ac:dyDescent="0.2">
      <c r="A95" s="34">
        <v>40544</v>
      </c>
      <c r="B95" s="35">
        <f>'2017'!R166</f>
        <v>1197.0335835056992</v>
      </c>
      <c r="C95" s="35">
        <f>'2017'!R224</f>
        <v>796.62129714641821</v>
      </c>
      <c r="E95" s="46">
        <v>40544</v>
      </c>
      <c r="F95" s="41">
        <f t="shared" si="17"/>
        <v>796.62129714641821</v>
      </c>
      <c r="G95" s="101">
        <f t="shared" si="18"/>
        <v>808.93210579406104</v>
      </c>
      <c r="H95" s="101">
        <f t="shared" si="19"/>
        <v>821.28958110837038</v>
      </c>
      <c r="I95" s="101">
        <f t="shared" si="20"/>
        <v>833.69372308934658</v>
      </c>
      <c r="J95" s="101">
        <f t="shared" si="21"/>
        <v>846.25168124327558</v>
      </c>
      <c r="K95" s="101">
        <f t="shared" si="22"/>
        <v>858.8563060638711</v>
      </c>
      <c r="L95" s="101">
        <f t="shared" si="23"/>
        <v>871.50759755113347</v>
      </c>
      <c r="M95" s="101">
        <f t="shared" si="24"/>
        <v>884.31764820147441</v>
      </c>
      <c r="N95" s="101">
        <f t="shared" si="25"/>
        <v>897.17436551848186</v>
      </c>
      <c r="O95" s="101">
        <f t="shared" si="26"/>
        <v>910.07774950215617</v>
      </c>
      <c r="P95" s="101">
        <f t="shared" si="27"/>
        <v>923.14493449883719</v>
      </c>
      <c r="Q95" s="101">
        <f t="shared" si="28"/>
        <v>936.25878616218483</v>
      </c>
      <c r="R95" s="101">
        <f t="shared" si="29"/>
        <v>949.41930449219933</v>
      </c>
    </row>
    <row r="96" spans="1:18" s="35" customFormat="1" ht="15" hidden="1" x14ac:dyDescent="0.2">
      <c r="A96" s="34">
        <v>40909</v>
      </c>
      <c r="B96" s="35">
        <f>'2017'!R167</f>
        <v>978.69589865705905</v>
      </c>
      <c r="C96" s="35">
        <f>'2017'!R225</f>
        <v>651.69338259245353</v>
      </c>
      <c r="E96" s="46">
        <v>40909</v>
      </c>
      <c r="F96" s="41">
        <f t="shared" si="17"/>
        <v>651.69338259245353</v>
      </c>
      <c r="G96" s="101">
        <f t="shared" si="18"/>
        <v>663.03800514306988</v>
      </c>
      <c r="H96" s="101">
        <f t="shared" si="19"/>
        <v>674.42929436035286</v>
      </c>
      <c r="I96" s="101">
        <f t="shared" si="20"/>
        <v>685.86725024430257</v>
      </c>
      <c r="J96" s="101">
        <f t="shared" si="21"/>
        <v>697.43969857926459</v>
      </c>
      <c r="K96" s="101">
        <f t="shared" si="22"/>
        <v>709.05881358089323</v>
      </c>
      <c r="L96" s="101">
        <f t="shared" si="23"/>
        <v>720.72459524918861</v>
      </c>
      <c r="M96" s="101">
        <f t="shared" si="24"/>
        <v>732.52942588418318</v>
      </c>
      <c r="N96" s="101">
        <f t="shared" si="25"/>
        <v>744.38092318584438</v>
      </c>
      <c r="O96" s="101">
        <f t="shared" si="26"/>
        <v>756.27908715417232</v>
      </c>
      <c r="P96" s="101">
        <f t="shared" si="27"/>
        <v>768.32094773520009</v>
      </c>
      <c r="Q96" s="101">
        <f t="shared" si="28"/>
        <v>780.40947498289461</v>
      </c>
      <c r="R96" s="101">
        <f t="shared" si="29"/>
        <v>792.54466889725575</v>
      </c>
    </row>
    <row r="97" spans="1:18" s="35" customFormat="1" ht="15" hidden="1" x14ac:dyDescent="0.2">
      <c r="A97" s="34">
        <v>41275</v>
      </c>
      <c r="B97" s="35">
        <f>'2017'!R168</f>
        <v>778.55302087913844</v>
      </c>
      <c r="C97" s="35">
        <f>'2017'!R226</f>
        <v>518.54822531929926</v>
      </c>
      <c r="E97" s="46">
        <v>41275</v>
      </c>
      <c r="F97" s="41">
        <f t="shared" si="17"/>
        <v>518.54822531929926</v>
      </c>
      <c r="G97" s="101">
        <f t="shared" si="18"/>
        <v>529.00521348809457</v>
      </c>
      <c r="H97" s="101">
        <f t="shared" si="19"/>
        <v>539.5088683235565</v>
      </c>
      <c r="I97" s="101">
        <f t="shared" si="20"/>
        <v>550.05918982568528</v>
      </c>
      <c r="J97" s="101">
        <f t="shared" si="21"/>
        <v>560.72625109118985</v>
      </c>
      <c r="K97" s="101">
        <f t="shared" si="22"/>
        <v>571.43997902336105</v>
      </c>
      <c r="L97" s="101">
        <f t="shared" si="23"/>
        <v>582.20037362219898</v>
      </c>
      <c r="M97" s="101">
        <f t="shared" si="24"/>
        <v>593.08170944634696</v>
      </c>
      <c r="N97" s="101">
        <f t="shared" si="25"/>
        <v>604.00971193716157</v>
      </c>
      <c r="O97" s="101">
        <f t="shared" si="26"/>
        <v>614.98438109464291</v>
      </c>
      <c r="P97" s="101">
        <f t="shared" si="27"/>
        <v>626.08427696860724</v>
      </c>
      <c r="Q97" s="101">
        <f t="shared" si="28"/>
        <v>637.23083950923808</v>
      </c>
      <c r="R97" s="101">
        <f t="shared" si="29"/>
        <v>648.42406871653577</v>
      </c>
    </row>
    <row r="98" spans="1:18" s="35" customFormat="1" ht="15" hidden="1" x14ac:dyDescent="0.2">
      <c r="A98" s="34">
        <v>41640</v>
      </c>
      <c r="B98" s="35">
        <f>'2017'!R169</f>
        <v>595.05841720632736</v>
      </c>
      <c r="C98" s="35">
        <f>'2017'!R227</f>
        <v>396.00754959887388</v>
      </c>
      <c r="E98" s="46">
        <v>41640</v>
      </c>
      <c r="F98" s="41">
        <f t="shared" si="17"/>
        <v>396.00754959887388</v>
      </c>
      <c r="G98" s="101">
        <f t="shared" si="18"/>
        <v>405.64759992953304</v>
      </c>
      <c r="H98" s="101">
        <f t="shared" si="19"/>
        <v>415.33431692685889</v>
      </c>
      <c r="I98" s="101">
        <f t="shared" si="20"/>
        <v>425.06770059085136</v>
      </c>
      <c r="J98" s="101">
        <f t="shared" si="21"/>
        <v>434.90148526145703</v>
      </c>
      <c r="K98" s="101">
        <f t="shared" si="22"/>
        <v>444.78193659872937</v>
      </c>
      <c r="L98" s="101">
        <f t="shared" si="23"/>
        <v>454.70905460266835</v>
      </c>
      <c r="M98" s="101">
        <f t="shared" si="24"/>
        <v>464.74044830001947</v>
      </c>
      <c r="N98" s="101">
        <f t="shared" si="25"/>
        <v>474.81850866403727</v>
      </c>
      <c r="O98" s="101">
        <f t="shared" si="26"/>
        <v>484.94323569472169</v>
      </c>
      <c r="P98" s="101">
        <f t="shared" si="27"/>
        <v>495.17619059935316</v>
      </c>
      <c r="Q98" s="101">
        <f t="shared" si="28"/>
        <v>505.45581217065131</v>
      </c>
      <c r="R98" s="101">
        <f t="shared" si="29"/>
        <v>515.78210040861609</v>
      </c>
    </row>
    <row r="99" spans="1:18" s="35" customFormat="1" ht="15" hidden="1" x14ac:dyDescent="0.2">
      <c r="A99" s="34">
        <v>42005</v>
      </c>
      <c r="B99" s="35">
        <f>'2017'!R170</f>
        <v>426.83098627001766</v>
      </c>
      <c r="C99" s="35">
        <f>'2017'!R228</f>
        <v>284.07135543117755</v>
      </c>
      <c r="E99" s="46">
        <v>42005</v>
      </c>
      <c r="F99" s="41">
        <f t="shared" si="17"/>
        <v>284.07135543117755</v>
      </c>
      <c r="G99" s="101">
        <f t="shared" si="18"/>
        <v>292.96516446738542</v>
      </c>
      <c r="H99" s="101">
        <f t="shared" si="19"/>
        <v>301.90564017025991</v>
      </c>
      <c r="I99" s="101">
        <f t="shared" si="20"/>
        <v>310.89278253980109</v>
      </c>
      <c r="J99" s="101">
        <f t="shared" si="21"/>
        <v>319.96540109006645</v>
      </c>
      <c r="K99" s="101">
        <f t="shared" si="22"/>
        <v>329.08468630699844</v>
      </c>
      <c r="L99" s="101">
        <f t="shared" si="23"/>
        <v>338.2506381905971</v>
      </c>
      <c r="M99" s="101">
        <f t="shared" si="24"/>
        <v>347.50564244520109</v>
      </c>
      <c r="N99" s="101">
        <f t="shared" si="25"/>
        <v>356.80731336647176</v>
      </c>
      <c r="O99" s="101">
        <f t="shared" si="26"/>
        <v>366.15565095440905</v>
      </c>
      <c r="P99" s="101">
        <f t="shared" si="27"/>
        <v>375.59668862743843</v>
      </c>
      <c r="Q99" s="101">
        <f t="shared" si="28"/>
        <v>385.08439296713453</v>
      </c>
      <c r="R99" s="101">
        <f t="shared" si="29"/>
        <v>394.61876397349721</v>
      </c>
    </row>
    <row r="100" spans="1:18" s="35" customFormat="1" ht="15" hidden="1" x14ac:dyDescent="0.2">
      <c r="A100" s="34">
        <v>42370</v>
      </c>
      <c r="B100" s="35">
        <f>'2017'!R171</f>
        <v>272.34205063219423</v>
      </c>
      <c r="C100" s="35">
        <f>'2017'!R229</f>
        <v>181.56136708812949</v>
      </c>
      <c r="E100" s="46">
        <v>42370</v>
      </c>
      <c r="F100" s="41">
        <f t="shared" si="17"/>
        <v>181.56136708812949</v>
      </c>
      <c r="G100" s="101">
        <f t="shared" si="18"/>
        <v>189.77177620205035</v>
      </c>
      <c r="H100" s="101">
        <f t="shared" si="19"/>
        <v>198.02885198263786</v>
      </c>
      <c r="I100" s="101">
        <f t="shared" si="20"/>
        <v>206.33259442989205</v>
      </c>
      <c r="J100" s="101">
        <f t="shared" si="21"/>
        <v>214.70814505942468</v>
      </c>
      <c r="K100" s="101">
        <f t="shared" si="22"/>
        <v>223.13036235562393</v>
      </c>
      <c r="L100" s="101">
        <f t="shared" si="23"/>
        <v>231.59924631848989</v>
      </c>
      <c r="M100" s="101">
        <f t="shared" si="24"/>
        <v>240.14324129394649</v>
      </c>
      <c r="N100" s="101">
        <f t="shared" si="25"/>
        <v>248.73390293606974</v>
      </c>
      <c r="O100" s="101">
        <f t="shared" si="26"/>
        <v>257.3712312448597</v>
      </c>
      <c r="P100" s="101">
        <f t="shared" si="27"/>
        <v>266.08703945315875</v>
      </c>
      <c r="Q100" s="101">
        <f t="shared" si="28"/>
        <v>274.84951432812449</v>
      </c>
      <c r="R100" s="101">
        <f t="shared" si="29"/>
        <v>283.6586558697569</v>
      </c>
    </row>
    <row r="101" spans="1:18" s="35" customFormat="1" ht="15" hidden="1" x14ac:dyDescent="0.2">
      <c r="A101" s="34">
        <v>42736</v>
      </c>
      <c r="B101" s="35">
        <f>'2017'!R172</f>
        <v>130.5934449744619</v>
      </c>
      <c r="C101" s="35">
        <f>'2017'!R230</f>
        <v>87.06229664964124</v>
      </c>
      <c r="E101" s="46">
        <v>42736</v>
      </c>
      <c r="F101" s="41">
        <f t="shared" si="17"/>
        <v>87.06229664964124</v>
      </c>
      <c r="G101" s="101">
        <f t="shared" si="18"/>
        <v>94.642711960638849</v>
      </c>
      <c r="H101" s="101">
        <f t="shared" si="19"/>
        <v>102.26979393830312</v>
      </c>
      <c r="I101" s="101">
        <f t="shared" si="20"/>
        <v>109.94354258263407</v>
      </c>
      <c r="J101" s="101">
        <f t="shared" si="21"/>
        <v>117.67649953318497</v>
      </c>
      <c r="K101" s="101">
        <f t="shared" si="22"/>
        <v>125.45612315040252</v>
      </c>
      <c r="L101" s="101">
        <f t="shared" si="23"/>
        <v>133.28241343428672</v>
      </c>
      <c r="M101" s="101">
        <f t="shared" si="24"/>
        <v>141.17096285718196</v>
      </c>
      <c r="N101" s="101">
        <f t="shared" si="25"/>
        <v>149.10617894674385</v>
      </c>
      <c r="O101" s="101">
        <f t="shared" si="26"/>
        <v>157.08806170297245</v>
      </c>
      <c r="P101" s="101">
        <f t="shared" si="27"/>
        <v>165.13531544765894</v>
      </c>
      <c r="Q101" s="101">
        <f t="shared" si="28"/>
        <v>173.22923585901208</v>
      </c>
      <c r="R101" s="101">
        <f t="shared" si="29"/>
        <v>181.3698229370319</v>
      </c>
    </row>
    <row r="102" spans="1:18" s="35" customFormat="1" ht="15" hidden="1" x14ac:dyDescent="0.2">
      <c r="A102" s="34">
        <v>43101</v>
      </c>
      <c r="B102" s="35">
        <f>'2017'!R173</f>
        <v>0</v>
      </c>
      <c r="C102" s="35">
        <f>'2017'!R231</f>
        <v>0</v>
      </c>
      <c r="E102" s="46">
        <v>43101</v>
      </c>
      <c r="F102" s="41">
        <f t="shared" ref="F102" si="30">VLOOKUP(E102,$A$66:$C$104,$A$64,0)</f>
        <v>0</v>
      </c>
      <c r="G102" s="101">
        <f t="shared" si="18"/>
        <v>7</v>
      </c>
      <c r="H102" s="101">
        <f t="shared" si="19"/>
        <v>14.046666666666667</v>
      </c>
      <c r="I102" s="101">
        <f t="shared" si="20"/>
        <v>21.14</v>
      </c>
      <c r="J102" s="101">
        <f t="shared" si="21"/>
        <v>28.280933333333333</v>
      </c>
      <c r="K102" s="101">
        <f t="shared" si="22"/>
        <v>35.468533333333333</v>
      </c>
      <c r="L102" s="101">
        <f t="shared" si="23"/>
        <v>42.702800000000003</v>
      </c>
      <c r="M102" s="101">
        <f t="shared" si="24"/>
        <v>49.987485333333339</v>
      </c>
      <c r="N102" s="101">
        <f t="shared" si="25"/>
        <v>57.318837333333335</v>
      </c>
      <c r="O102" s="101">
        <f t="shared" si="26"/>
        <v>64.696856000000011</v>
      </c>
      <c r="P102" s="101">
        <f t="shared" si="27"/>
        <v>72.128168373333338</v>
      </c>
      <c r="Q102" s="101">
        <f t="shared" si="28"/>
        <v>79.606147413333346</v>
      </c>
      <c r="R102" s="101">
        <f t="shared" si="29"/>
        <v>87.130793120000007</v>
      </c>
    </row>
    <row r="103" spans="1:18" s="35" customFormat="1" ht="15.75" hidden="1" x14ac:dyDescent="0.2">
      <c r="A103" s="34">
        <v>43466</v>
      </c>
      <c r="B103" s="35">
        <f>'2017'!R182</f>
        <v>0</v>
      </c>
      <c r="C103" s="35">
        <f>'2017'!R232</f>
        <v>0</v>
      </c>
      <c r="E103" s="50"/>
      <c r="F103" s="51"/>
      <c r="G103" s="42"/>
      <c r="H103" s="42"/>
      <c r="I103" s="42"/>
      <c r="J103" s="42"/>
      <c r="K103" s="42"/>
      <c r="L103" s="42"/>
      <c r="M103" s="42"/>
      <c r="N103" s="42"/>
      <c r="O103" s="42"/>
      <c r="P103" s="42"/>
      <c r="Q103" s="42"/>
      <c r="R103" s="42"/>
    </row>
    <row r="104" spans="1:18" s="35" customFormat="1" ht="15.75" hidden="1" x14ac:dyDescent="0.2">
      <c r="A104" s="34">
        <v>43831</v>
      </c>
      <c r="B104" s="35">
        <f>'2017'!R183</f>
        <v>0</v>
      </c>
      <c r="C104" s="35">
        <f>'2017'!R233</f>
        <v>0</v>
      </c>
      <c r="E104" s="50"/>
      <c r="F104" s="51"/>
      <c r="G104" s="42"/>
      <c r="H104" s="42"/>
      <c r="I104" s="42"/>
      <c r="J104" s="42"/>
      <c r="K104" s="42"/>
      <c r="L104" s="42"/>
      <c r="M104" s="42"/>
      <c r="N104" s="42"/>
      <c r="O104" s="42"/>
      <c r="P104" s="42"/>
      <c r="Q104" s="42"/>
      <c r="R104" s="42"/>
    </row>
    <row r="105" spans="1:18" s="35" customFormat="1" hidden="1" x14ac:dyDescent="0.2"/>
    <row r="106" spans="1:18" s="35" customFormat="1" hidden="1" x14ac:dyDescent="0.2">
      <c r="E106" s="48">
        <f>D5*0.7</f>
        <v>7</v>
      </c>
      <c r="F106" s="49" t="e">
        <f>(L3/4+100)/100</f>
        <v>#VALUE!</v>
      </c>
      <c r="G106" s="35" t="e">
        <f>HLOOKUP(M6,C11:N12,2,0)</f>
        <v>#N/A</v>
      </c>
    </row>
    <row r="107" spans="1:18" s="35" customFormat="1" hidden="1" x14ac:dyDescent="0.2"/>
    <row r="108" spans="1:18" s="35" customFormat="1" hidden="1" x14ac:dyDescent="0.2">
      <c r="E108" s="35" t="s">
        <v>15</v>
      </c>
      <c r="H108" s="35">
        <v>10</v>
      </c>
    </row>
    <row r="109" spans="1:18" s="35" customFormat="1" ht="15" hidden="1" x14ac:dyDescent="0.2">
      <c r="E109" s="35" t="s">
        <v>16</v>
      </c>
      <c r="G109" s="45" t="s">
        <v>2</v>
      </c>
      <c r="H109" s="35">
        <v>15</v>
      </c>
      <c r="I109" s="35">
        <v>1</v>
      </c>
    </row>
    <row r="110" spans="1:18" s="35" customFormat="1" ht="15" hidden="1" x14ac:dyDescent="0.2">
      <c r="G110" s="45" t="s">
        <v>3</v>
      </c>
      <c r="H110" s="35">
        <v>2011</v>
      </c>
      <c r="I110" s="35">
        <v>2</v>
      </c>
    </row>
    <row r="111" spans="1:18" s="35" customFormat="1" ht="15" hidden="1" x14ac:dyDescent="0.2">
      <c r="G111" s="45" t="s">
        <v>4</v>
      </c>
      <c r="H111" s="35">
        <v>2012</v>
      </c>
      <c r="I111" s="35">
        <v>3</v>
      </c>
    </row>
    <row r="112" spans="1:18" s="35" customFormat="1" ht="15" hidden="1" x14ac:dyDescent="0.2">
      <c r="G112" s="45" t="s">
        <v>5</v>
      </c>
      <c r="H112" s="35">
        <v>2013</v>
      </c>
      <c r="I112" s="35">
        <v>4</v>
      </c>
    </row>
    <row r="113" spans="5:18" s="35" customFormat="1" ht="15" hidden="1" x14ac:dyDescent="0.2">
      <c r="G113" s="45" t="s">
        <v>6</v>
      </c>
      <c r="H113" s="35">
        <v>2014</v>
      </c>
      <c r="I113" s="35">
        <v>5</v>
      </c>
    </row>
    <row r="114" spans="5:18" s="35" customFormat="1" ht="15" hidden="1" x14ac:dyDescent="0.2">
      <c r="G114" s="45" t="s">
        <v>7</v>
      </c>
      <c r="H114" s="35">
        <v>2015</v>
      </c>
      <c r="I114" s="35">
        <v>6</v>
      </c>
    </row>
    <row r="115" spans="5:18" s="35" customFormat="1" ht="15" hidden="1" x14ac:dyDescent="0.2">
      <c r="G115" s="45" t="s">
        <v>8</v>
      </c>
      <c r="H115" s="35">
        <v>2016</v>
      </c>
      <c r="I115" s="35">
        <v>7</v>
      </c>
    </row>
    <row r="116" spans="5:18" s="35" customFormat="1" ht="15" hidden="1" x14ac:dyDescent="0.2">
      <c r="G116" s="45" t="s">
        <v>9</v>
      </c>
      <c r="H116" s="35">
        <v>2017</v>
      </c>
      <c r="I116" s="35">
        <v>8</v>
      </c>
    </row>
    <row r="117" spans="5:18" s="35" customFormat="1" ht="15" hidden="1" x14ac:dyDescent="0.2">
      <c r="G117" s="45" t="s">
        <v>10</v>
      </c>
      <c r="H117" s="35">
        <v>2018</v>
      </c>
      <c r="I117" s="35">
        <v>9</v>
      </c>
    </row>
    <row r="118" spans="5:18" s="35" customFormat="1" ht="15" hidden="1" x14ac:dyDescent="0.2">
      <c r="G118" s="45" t="s">
        <v>11</v>
      </c>
      <c r="H118" s="35">
        <v>2019</v>
      </c>
      <c r="I118" s="35">
        <v>10</v>
      </c>
    </row>
    <row r="119" spans="5:18" s="35" customFormat="1" ht="15" hidden="1" x14ac:dyDescent="0.2">
      <c r="G119" s="45" t="s">
        <v>12</v>
      </c>
      <c r="H119" s="35">
        <v>2020</v>
      </c>
      <c r="I119" s="35">
        <v>11</v>
      </c>
    </row>
    <row r="120" spans="5:18" s="35" customFormat="1" ht="15" hidden="1" x14ac:dyDescent="0.2">
      <c r="G120" s="45" t="s">
        <v>13</v>
      </c>
      <c r="I120" s="35">
        <v>12</v>
      </c>
    </row>
    <row r="121" spans="5:18" s="35" customFormat="1" hidden="1" x14ac:dyDescent="0.2">
      <c r="I121" s="35">
        <v>13</v>
      </c>
    </row>
    <row r="122" spans="5:18" s="35" customFormat="1" hidden="1" x14ac:dyDescent="0.2">
      <c r="I122" s="35">
        <v>14</v>
      </c>
    </row>
    <row r="123" spans="5:18" s="35" customFormat="1" hidden="1" x14ac:dyDescent="0.2"/>
    <row r="124" spans="5:18" s="35" customFormat="1" hidden="1" x14ac:dyDescent="0.2"/>
    <row r="125" spans="5:18" s="35" customFormat="1" hidden="1" x14ac:dyDescent="0.2"/>
    <row r="126" spans="5:18" s="35" customFormat="1" hidden="1" x14ac:dyDescent="0.2"/>
    <row r="127" spans="5:18" s="35" customFormat="1" hidden="1" x14ac:dyDescent="0.2"/>
    <row r="128" spans="5:18" s="35" customFormat="1" ht="15" hidden="1" x14ac:dyDescent="0.2">
      <c r="E128" s="45" t="s">
        <v>0</v>
      </c>
      <c r="F128" s="45" t="s">
        <v>1</v>
      </c>
      <c r="G128" s="45" t="s">
        <v>2</v>
      </c>
      <c r="H128" s="45" t="s">
        <v>3</v>
      </c>
      <c r="I128" s="45" t="s">
        <v>4</v>
      </c>
      <c r="J128" s="45" t="s">
        <v>5</v>
      </c>
      <c r="K128" s="45" t="s">
        <v>6</v>
      </c>
      <c r="L128" s="45" t="s">
        <v>7</v>
      </c>
      <c r="M128" s="45" t="s">
        <v>8</v>
      </c>
      <c r="N128" s="45" t="s">
        <v>9</v>
      </c>
      <c r="O128" s="45" t="s">
        <v>10</v>
      </c>
      <c r="P128" s="45" t="s">
        <v>11</v>
      </c>
      <c r="Q128" s="45" t="s">
        <v>12</v>
      </c>
      <c r="R128" s="45" t="s">
        <v>13</v>
      </c>
    </row>
    <row r="129" spans="5:18" s="35" customFormat="1" ht="15" hidden="1" x14ac:dyDescent="0.2">
      <c r="E129" s="46">
        <v>29992</v>
      </c>
      <c r="F129" s="41">
        <f t="shared" ref="F129:F164" si="31">B66</f>
        <v>30829.765546706134</v>
      </c>
      <c r="G129" s="101">
        <f t="shared" ref="G129:G164" si="32">$F129+$H$109*0.7*1+$F129*$M$3*1/1200</f>
        <v>31045.79731701751</v>
      </c>
      <c r="H129" s="101">
        <f t="shared" ref="H129:H164" si="33">$F129+$H$109*0.7*2+($F129)*$M$3*2/1200+$H$109*0.7*$M$3/1200</f>
        <v>31261.899087328882</v>
      </c>
      <c r="I129" s="101">
        <f t="shared" ref="I129:I164" si="34">$F129+$H$109*0.7*3+($F129)*$M$3*3/1200+$H$109*0.7*2*$M$3/1200+$H$109*0.7*1*$M$3/1200</f>
        <v>31478.070857640258</v>
      </c>
      <c r="J129" s="101">
        <f t="shared" ref="J129:J164" si="35">$I129+$H$109*0.7*1+$I129*$M$4*1/1200</f>
        <v>31698.424663357859</v>
      </c>
      <c r="K129" s="101">
        <f t="shared" ref="K129:K164" si="36">$I129+$H$109*0.7*2+($I129)*$M$4*2/1200+$H$109*0.7*$M$4/1200</f>
        <v>31918.848469075459</v>
      </c>
      <c r="L129" s="101">
        <f t="shared" ref="L129:L164" si="37">$I129+$H$109*0.7*3+($I129)*$M$4*3/1200+$H$109*0.7*2*$M$4/1200+$H$109*0.7*1*$M$4/1200</f>
        <v>32139.342274793064</v>
      </c>
      <c r="M129" s="101">
        <f t="shared" ref="M129:M164" si="38">$L129+$H$109*0.7*1+$L129*$M$5*1/1200</f>
        <v>32364.104556625018</v>
      </c>
      <c r="N129" s="101">
        <f t="shared" ref="N129:N164" si="39">$L129+$H$109*0.7*2+($L129)*$M$5*2/1200+$H$109*0.7*$M$5/1200</f>
        <v>32588.936838456972</v>
      </c>
      <c r="O129" s="101">
        <f t="shared" ref="O129:O164" si="40">$L129+$H$109*0.7*3+($L129)*$M$5*3/1200+$H$109*0.7*2*$M$5/1200+$H$109*0.7*1*$M$5/1200</f>
        <v>32813.839120288925</v>
      </c>
      <c r="P129" s="101">
        <f>$O129+$H$109*0.7*1+$O129*$M$6*1/1200</f>
        <v>33043.098047757521</v>
      </c>
      <c r="Q129" s="101">
        <f>$O129+$H$109*0.7*2+($O129)*$M$6*2/1200+$H$109*0.7*$M$6/1200</f>
        <v>33272.42697522611</v>
      </c>
      <c r="R129" s="101">
        <f>$O129+$H$109*0.7*3+($O129)*$M$6*3/1200+$H$109*0.7*2*$M$6/1200+$H$109*0.7*1*$M$6/1200</f>
        <v>33501.825902694705</v>
      </c>
    </row>
    <row r="130" spans="5:18" s="35" customFormat="1" ht="15" hidden="1" x14ac:dyDescent="0.2">
      <c r="E130" s="46">
        <v>30326</v>
      </c>
      <c r="F130" s="41">
        <f t="shared" si="31"/>
        <v>28140.743654154223</v>
      </c>
      <c r="G130" s="101">
        <f t="shared" si="32"/>
        <v>28338.848611848585</v>
      </c>
      <c r="H130" s="101">
        <f t="shared" si="33"/>
        <v>28537.023569542944</v>
      </c>
      <c r="I130" s="101">
        <f t="shared" si="34"/>
        <v>28735.268527237306</v>
      </c>
      <c r="J130" s="101">
        <f t="shared" si="35"/>
        <v>28937.336984085556</v>
      </c>
      <c r="K130" s="101">
        <f t="shared" si="36"/>
        <v>29139.475440933802</v>
      </c>
      <c r="L130" s="101">
        <f t="shared" si="37"/>
        <v>29341.683897782052</v>
      </c>
      <c r="M130" s="101">
        <f t="shared" si="38"/>
        <v>29547.795123767264</v>
      </c>
      <c r="N130" s="101">
        <f t="shared" si="39"/>
        <v>29753.97634975248</v>
      </c>
      <c r="O130" s="101">
        <f t="shared" si="40"/>
        <v>29960.227575737692</v>
      </c>
      <c r="P130" s="101">
        <f t="shared" ref="P130:P164" si="41">$O130+$H$109*0.7*1+$O130*$M$6*1/1200</f>
        <v>30170.462426242611</v>
      </c>
      <c r="Q130" s="101">
        <f t="shared" ref="Q130:Q164" si="42">$O130+$H$109*0.7*2+($O130)*$M$6*2/1200+$H$109*0.7*$M$6/1200</f>
        <v>30380.767276747527</v>
      </c>
      <c r="R130" s="101">
        <f t="shared" ref="R130:R164" si="43">$O130+$H$109*0.7*3+($O130)*$M$6*3/1200+$H$109*0.7*2*$M$6/1200+$H$109*0.7*1*$M$6/1200</f>
        <v>30591.142127252446</v>
      </c>
    </row>
    <row r="131" spans="5:18" s="35" customFormat="1" ht="15" hidden="1" x14ac:dyDescent="0.2">
      <c r="E131" s="46">
        <v>30691</v>
      </c>
      <c r="F131" s="41">
        <f t="shared" si="31"/>
        <v>25729.007106408259</v>
      </c>
      <c r="G131" s="101">
        <f t="shared" si="32"/>
        <v>25911.033820450979</v>
      </c>
      <c r="H131" s="101">
        <f t="shared" si="33"/>
        <v>26093.130534493703</v>
      </c>
      <c r="I131" s="101">
        <f t="shared" si="34"/>
        <v>26275.297248536423</v>
      </c>
      <c r="J131" s="101">
        <f t="shared" si="35"/>
        <v>26460.965896859998</v>
      </c>
      <c r="K131" s="101">
        <f t="shared" si="36"/>
        <v>26646.704545183573</v>
      </c>
      <c r="L131" s="101">
        <f t="shared" si="37"/>
        <v>26832.513193507151</v>
      </c>
      <c r="M131" s="101">
        <f t="shared" si="38"/>
        <v>27021.896614797199</v>
      </c>
      <c r="N131" s="101">
        <f t="shared" si="39"/>
        <v>27211.350036087246</v>
      </c>
      <c r="O131" s="101">
        <f t="shared" si="40"/>
        <v>27400.873457377293</v>
      </c>
      <c r="P131" s="101">
        <f t="shared" si="41"/>
        <v>27594.045947093142</v>
      </c>
      <c r="Q131" s="101">
        <f t="shared" si="42"/>
        <v>27787.288436808991</v>
      </c>
      <c r="R131" s="101">
        <f t="shared" si="43"/>
        <v>27980.600926524836</v>
      </c>
    </row>
    <row r="132" spans="5:18" s="35" customFormat="1" ht="15" hidden="1" x14ac:dyDescent="0.2">
      <c r="E132" s="46">
        <v>31057</v>
      </c>
      <c r="F132" s="41">
        <f t="shared" si="31"/>
        <v>23557.460650581535</v>
      </c>
      <c r="G132" s="101">
        <f t="shared" si="32"/>
        <v>23725.010388252078</v>
      </c>
      <c r="H132" s="101">
        <f t="shared" si="33"/>
        <v>23892.630125922624</v>
      </c>
      <c r="I132" s="101">
        <f t="shared" si="34"/>
        <v>24060.319863593166</v>
      </c>
      <c r="J132" s="101">
        <f t="shared" si="35"/>
        <v>24231.221996017121</v>
      </c>
      <c r="K132" s="101">
        <f t="shared" si="36"/>
        <v>24402.194128441075</v>
      </c>
      <c r="L132" s="101">
        <f t="shared" si="37"/>
        <v>24573.236260865029</v>
      </c>
      <c r="M132" s="101">
        <f t="shared" si="38"/>
        <v>24747.557835937463</v>
      </c>
      <c r="N132" s="101">
        <f t="shared" si="39"/>
        <v>24921.949411009897</v>
      </c>
      <c r="O132" s="101">
        <f t="shared" si="40"/>
        <v>25096.41098608233</v>
      </c>
      <c r="P132" s="101">
        <f t="shared" si="41"/>
        <v>25274.220392656211</v>
      </c>
      <c r="Q132" s="101">
        <f t="shared" si="42"/>
        <v>25452.099799230095</v>
      </c>
      <c r="R132" s="101">
        <f t="shared" si="43"/>
        <v>25630.049205803974</v>
      </c>
    </row>
    <row r="133" spans="5:18" s="35" customFormat="1" ht="15" hidden="1" x14ac:dyDescent="0.2">
      <c r="E133" s="46">
        <v>31422</v>
      </c>
      <c r="F133" s="41">
        <f t="shared" si="31"/>
        <v>21587.813907607215</v>
      </c>
      <c r="G133" s="101">
        <f t="shared" si="32"/>
        <v>21742.232666991262</v>
      </c>
      <c r="H133" s="101">
        <f t="shared" si="33"/>
        <v>21896.721426375312</v>
      </c>
      <c r="I133" s="101">
        <f t="shared" si="34"/>
        <v>22051.280185759359</v>
      </c>
      <c r="J133" s="101">
        <f t="shared" si="35"/>
        <v>22208.788720331089</v>
      </c>
      <c r="K133" s="101">
        <f t="shared" si="36"/>
        <v>22366.367254902816</v>
      </c>
      <c r="L133" s="101">
        <f t="shared" si="37"/>
        <v>22524.015789474546</v>
      </c>
      <c r="M133" s="101">
        <f t="shared" si="38"/>
        <v>22684.675894737709</v>
      </c>
      <c r="N133" s="101">
        <f t="shared" si="39"/>
        <v>22845.406000000872</v>
      </c>
      <c r="O133" s="101">
        <f t="shared" si="40"/>
        <v>23006.206105264035</v>
      </c>
      <c r="P133" s="101">
        <f t="shared" si="41"/>
        <v>23170.080812632463</v>
      </c>
      <c r="Q133" s="101">
        <f t="shared" si="42"/>
        <v>23334.025520000887</v>
      </c>
      <c r="R133" s="101">
        <f t="shared" si="43"/>
        <v>23498.040227369314</v>
      </c>
    </row>
    <row r="134" spans="5:18" s="35" customFormat="1" ht="15" hidden="1" x14ac:dyDescent="0.2">
      <c r="E134" s="46">
        <v>31787</v>
      </c>
      <c r="F134" s="41">
        <f t="shared" si="31"/>
        <v>19874.702841871738</v>
      </c>
      <c r="G134" s="101">
        <f t="shared" si="32"/>
        <v>20017.700860817549</v>
      </c>
      <c r="H134" s="101">
        <f t="shared" si="33"/>
        <v>20160.76887976336</v>
      </c>
      <c r="I134" s="101">
        <f t="shared" si="34"/>
        <v>20303.90689870917</v>
      </c>
      <c r="J134" s="101">
        <f t="shared" si="35"/>
        <v>20449.766278033898</v>
      </c>
      <c r="K134" s="101">
        <f t="shared" si="36"/>
        <v>20595.695657358625</v>
      </c>
      <c r="L134" s="101">
        <f t="shared" si="37"/>
        <v>20741.695036683352</v>
      </c>
      <c r="M134" s="101">
        <f t="shared" si="38"/>
        <v>20890.473003594572</v>
      </c>
      <c r="N134" s="101">
        <f t="shared" si="39"/>
        <v>21039.320970505796</v>
      </c>
      <c r="O134" s="101">
        <f t="shared" si="40"/>
        <v>21188.238937417016</v>
      </c>
      <c r="P134" s="101">
        <f t="shared" si="41"/>
        <v>21339.993863666463</v>
      </c>
      <c r="Q134" s="101">
        <f t="shared" si="42"/>
        <v>21491.818789915909</v>
      </c>
      <c r="R134" s="101">
        <f t="shared" si="43"/>
        <v>21643.713716165355</v>
      </c>
    </row>
    <row r="135" spans="5:18" s="35" customFormat="1" ht="15" hidden="1" x14ac:dyDescent="0.2">
      <c r="E135" s="46">
        <v>32152</v>
      </c>
      <c r="F135" s="41">
        <f t="shared" si="31"/>
        <v>18309.949433789821</v>
      </c>
      <c r="G135" s="101">
        <f t="shared" si="32"/>
        <v>18442.51576334842</v>
      </c>
      <c r="H135" s="101">
        <f t="shared" si="33"/>
        <v>18575.152092907018</v>
      </c>
      <c r="I135" s="101">
        <f t="shared" si="34"/>
        <v>18707.858422465615</v>
      </c>
      <c r="J135" s="101">
        <f t="shared" si="35"/>
        <v>18843.077478615385</v>
      </c>
      <c r="K135" s="101">
        <f t="shared" si="36"/>
        <v>18978.366534765155</v>
      </c>
      <c r="L135" s="101">
        <f t="shared" si="37"/>
        <v>19113.725590914928</v>
      </c>
      <c r="M135" s="101">
        <f t="shared" si="38"/>
        <v>19251.650428187695</v>
      </c>
      <c r="N135" s="101">
        <f t="shared" si="39"/>
        <v>19389.645265460462</v>
      </c>
      <c r="O135" s="101">
        <f t="shared" si="40"/>
        <v>19527.710102733225</v>
      </c>
      <c r="P135" s="101">
        <f t="shared" si="41"/>
        <v>19668.394836751446</v>
      </c>
      <c r="Q135" s="101">
        <f t="shared" si="42"/>
        <v>19809.149570769667</v>
      </c>
      <c r="R135" s="101">
        <f t="shared" si="43"/>
        <v>19949.974304787887</v>
      </c>
    </row>
    <row r="136" spans="5:18" s="35" customFormat="1" ht="15" hidden="1" x14ac:dyDescent="0.2">
      <c r="E136" s="46">
        <v>32518</v>
      </c>
      <c r="F136" s="41">
        <f t="shared" si="31"/>
        <v>16903.350887168774</v>
      </c>
      <c r="G136" s="101">
        <f t="shared" si="32"/>
        <v>17026.539893083231</v>
      </c>
      <c r="H136" s="101">
        <f t="shared" si="33"/>
        <v>17149.798898997691</v>
      </c>
      <c r="I136" s="101">
        <f t="shared" si="34"/>
        <v>17273.127904912148</v>
      </c>
      <c r="J136" s="101">
        <f t="shared" si="35"/>
        <v>17398.782090944896</v>
      </c>
      <c r="K136" s="101">
        <f t="shared" si="36"/>
        <v>17524.506276977641</v>
      </c>
      <c r="L136" s="101">
        <f t="shared" si="37"/>
        <v>17650.30046301039</v>
      </c>
      <c r="M136" s="101">
        <f t="shared" si="38"/>
        <v>17778.469132763792</v>
      </c>
      <c r="N136" s="101">
        <f t="shared" si="39"/>
        <v>17906.707802517194</v>
      </c>
      <c r="O136" s="101">
        <f t="shared" si="40"/>
        <v>18035.016472270596</v>
      </c>
      <c r="P136" s="101">
        <f t="shared" si="41"/>
        <v>18165.749915419066</v>
      </c>
      <c r="Q136" s="101">
        <f t="shared" si="42"/>
        <v>18296.553358567537</v>
      </c>
      <c r="R136" s="101">
        <f t="shared" si="43"/>
        <v>18427.426801716007</v>
      </c>
    </row>
    <row r="137" spans="5:18" s="35" customFormat="1" ht="15" hidden="1" x14ac:dyDescent="0.2">
      <c r="E137" s="46">
        <v>32874</v>
      </c>
      <c r="F137" s="41">
        <f t="shared" si="31"/>
        <v>16581.442762071416</v>
      </c>
      <c r="G137" s="101">
        <f t="shared" si="32"/>
        <v>16702.485713818558</v>
      </c>
      <c r="H137" s="101">
        <f t="shared" si="33"/>
        <v>16823.5986655657</v>
      </c>
      <c r="I137" s="101">
        <f t="shared" si="34"/>
        <v>16944.781617312845</v>
      </c>
      <c r="J137" s="101">
        <f t="shared" si="35"/>
        <v>17068.246828094929</v>
      </c>
      <c r="K137" s="101">
        <f t="shared" si="36"/>
        <v>17191.782038877016</v>
      </c>
      <c r="L137" s="101">
        <f t="shared" si="37"/>
        <v>17315.387249659099</v>
      </c>
      <c r="M137" s="101">
        <f t="shared" si="38"/>
        <v>17441.323164656827</v>
      </c>
      <c r="N137" s="101">
        <f t="shared" si="39"/>
        <v>17567.329079654555</v>
      </c>
      <c r="O137" s="101">
        <f t="shared" si="40"/>
        <v>17693.404994652279</v>
      </c>
      <c r="P137" s="101">
        <f t="shared" si="41"/>
        <v>17821.861027949963</v>
      </c>
      <c r="Q137" s="101">
        <f t="shared" si="42"/>
        <v>17950.387061247642</v>
      </c>
      <c r="R137" s="101">
        <f t="shared" si="43"/>
        <v>18078.983094545325</v>
      </c>
    </row>
    <row r="138" spans="5:18" s="35" customFormat="1" ht="15" hidden="1" x14ac:dyDescent="0.2">
      <c r="E138" s="46">
        <v>33239</v>
      </c>
      <c r="F138" s="41">
        <f t="shared" si="31"/>
        <v>14760.562454455512</v>
      </c>
      <c r="G138" s="101">
        <f t="shared" si="32"/>
        <v>14869.466204151882</v>
      </c>
      <c r="H138" s="101">
        <f t="shared" si="33"/>
        <v>14978.439953848252</v>
      </c>
      <c r="I138" s="101">
        <f t="shared" si="34"/>
        <v>15087.483703544622</v>
      </c>
      <c r="J138" s="101">
        <f t="shared" si="35"/>
        <v>15198.566928234919</v>
      </c>
      <c r="K138" s="101">
        <f t="shared" si="36"/>
        <v>15309.720152925216</v>
      </c>
      <c r="L138" s="101">
        <f t="shared" si="37"/>
        <v>15420.943377615513</v>
      </c>
      <c r="M138" s="101">
        <f t="shared" si="38"/>
        <v>15534.249666799617</v>
      </c>
      <c r="N138" s="101">
        <f t="shared" si="39"/>
        <v>15647.62595598372</v>
      </c>
      <c r="O138" s="101">
        <f t="shared" si="40"/>
        <v>15761.072245167823</v>
      </c>
      <c r="P138" s="101">
        <f t="shared" si="41"/>
        <v>15876.646060135608</v>
      </c>
      <c r="Q138" s="101">
        <f t="shared" si="42"/>
        <v>15992.289875103394</v>
      </c>
      <c r="R138" s="101">
        <f t="shared" si="43"/>
        <v>16108.003690071178</v>
      </c>
    </row>
    <row r="139" spans="5:18" s="35" customFormat="1" ht="15" hidden="1" x14ac:dyDescent="0.2">
      <c r="E139" s="46">
        <v>33604</v>
      </c>
      <c r="F139" s="41">
        <f t="shared" si="31"/>
        <v>13142.624225705333</v>
      </c>
      <c r="G139" s="101">
        <f t="shared" si="32"/>
        <v>13240.741720543369</v>
      </c>
      <c r="H139" s="101">
        <f t="shared" si="33"/>
        <v>13338.929215381404</v>
      </c>
      <c r="I139" s="101">
        <f t="shared" si="34"/>
        <v>13437.186710219439</v>
      </c>
      <c r="J139" s="101">
        <f t="shared" si="35"/>
        <v>13537.267954954235</v>
      </c>
      <c r="K139" s="101">
        <f t="shared" si="36"/>
        <v>13637.419199689031</v>
      </c>
      <c r="L139" s="101">
        <f t="shared" si="37"/>
        <v>13737.640444423827</v>
      </c>
      <c r="M139" s="101">
        <f t="shared" si="38"/>
        <v>13839.72471405332</v>
      </c>
      <c r="N139" s="101">
        <f t="shared" si="39"/>
        <v>13941.878983682811</v>
      </c>
      <c r="O139" s="101">
        <f t="shared" si="40"/>
        <v>14044.103253312303</v>
      </c>
      <c r="P139" s="101">
        <f t="shared" si="41"/>
        <v>14148.230608334385</v>
      </c>
      <c r="Q139" s="101">
        <f t="shared" si="42"/>
        <v>14252.427963356467</v>
      </c>
      <c r="R139" s="101">
        <f t="shared" si="43"/>
        <v>14356.695318378548</v>
      </c>
    </row>
    <row r="140" spans="5:18" s="35" customFormat="1" ht="15" hidden="1" x14ac:dyDescent="0.2">
      <c r="E140" s="46">
        <v>33970</v>
      </c>
      <c r="F140" s="41">
        <f t="shared" si="31"/>
        <v>11696.836863855046</v>
      </c>
      <c r="G140" s="101">
        <f t="shared" si="32"/>
        <v>11785.315776280746</v>
      </c>
      <c r="H140" s="101">
        <f t="shared" si="33"/>
        <v>11873.864688706446</v>
      </c>
      <c r="I140" s="101">
        <f t="shared" si="34"/>
        <v>11962.483601132146</v>
      </c>
      <c r="J140" s="101">
        <f t="shared" si="35"/>
        <v>12052.733491806361</v>
      </c>
      <c r="K140" s="101">
        <f t="shared" si="36"/>
        <v>12143.053382480573</v>
      </c>
      <c r="L140" s="101">
        <f t="shared" si="37"/>
        <v>12233.443273154788</v>
      </c>
      <c r="M140" s="101">
        <f t="shared" si="38"/>
        <v>12325.499561642486</v>
      </c>
      <c r="N140" s="101">
        <f t="shared" si="39"/>
        <v>12417.625850130185</v>
      </c>
      <c r="O140" s="101">
        <f t="shared" si="40"/>
        <v>12509.822138617883</v>
      </c>
      <c r="P140" s="101">
        <f t="shared" si="41"/>
        <v>12603.720952875336</v>
      </c>
      <c r="Q140" s="101">
        <f t="shared" si="42"/>
        <v>12697.689767132788</v>
      </c>
      <c r="R140" s="101">
        <f t="shared" si="43"/>
        <v>12791.72858139024</v>
      </c>
    </row>
    <row r="141" spans="5:18" s="35" customFormat="1" ht="15" hidden="1" x14ac:dyDescent="0.2">
      <c r="E141" s="46">
        <v>34335</v>
      </c>
      <c r="F141" s="41">
        <f t="shared" si="31"/>
        <v>10414.802765641229</v>
      </c>
      <c r="G141" s="101">
        <f t="shared" si="32"/>
        <v>10494.734784078837</v>
      </c>
      <c r="H141" s="101">
        <f t="shared" si="33"/>
        <v>10574.736802516445</v>
      </c>
      <c r="I141" s="101">
        <f t="shared" si="34"/>
        <v>10654.808820954053</v>
      </c>
      <c r="J141" s="101">
        <f t="shared" si="35"/>
        <v>10736.340879760413</v>
      </c>
      <c r="K141" s="101">
        <f t="shared" si="36"/>
        <v>10817.942938566774</v>
      </c>
      <c r="L141" s="101">
        <f t="shared" si="37"/>
        <v>10899.614997373134</v>
      </c>
      <c r="M141" s="101">
        <f t="shared" si="38"/>
        <v>10982.77909735562</v>
      </c>
      <c r="N141" s="101">
        <f t="shared" si="39"/>
        <v>11066.013197338109</v>
      </c>
      <c r="O141" s="101">
        <f t="shared" si="40"/>
        <v>11149.317297320595</v>
      </c>
      <c r="P141" s="101">
        <f t="shared" si="41"/>
        <v>11234.146079302733</v>
      </c>
      <c r="Q141" s="101">
        <f t="shared" si="42"/>
        <v>11319.044861284869</v>
      </c>
      <c r="R141" s="101">
        <f t="shared" si="43"/>
        <v>11404.013643267006</v>
      </c>
    </row>
    <row r="142" spans="5:18" s="35" customFormat="1" ht="15" hidden="1" x14ac:dyDescent="0.2">
      <c r="E142" s="46">
        <v>34700</v>
      </c>
      <c r="F142" s="41">
        <f t="shared" si="31"/>
        <v>9278.3271239931801</v>
      </c>
      <c r="G142" s="101">
        <f t="shared" si="32"/>
        <v>9350.6826381531355</v>
      </c>
      <c r="H142" s="101">
        <f t="shared" si="33"/>
        <v>9423.1081523130888</v>
      </c>
      <c r="I142" s="101">
        <f t="shared" si="34"/>
        <v>9495.6036664730436</v>
      </c>
      <c r="J142" s="101">
        <f t="shared" si="35"/>
        <v>9569.4076909161977</v>
      </c>
      <c r="K142" s="101">
        <f t="shared" si="36"/>
        <v>9643.2817153593514</v>
      </c>
      <c r="L142" s="101">
        <f t="shared" si="37"/>
        <v>9717.2257398025031</v>
      </c>
      <c r="M142" s="101">
        <f t="shared" si="38"/>
        <v>9792.5072447345192</v>
      </c>
      <c r="N142" s="101">
        <f t="shared" si="39"/>
        <v>9867.8587496665368</v>
      </c>
      <c r="O142" s="101">
        <f t="shared" si="40"/>
        <v>9943.2802545985523</v>
      </c>
      <c r="P142" s="101">
        <f t="shared" si="41"/>
        <v>10020.068789629209</v>
      </c>
      <c r="Q142" s="101">
        <f t="shared" si="42"/>
        <v>10096.927324659866</v>
      </c>
      <c r="R142" s="101">
        <f t="shared" si="43"/>
        <v>10173.855859690522</v>
      </c>
    </row>
    <row r="143" spans="5:18" s="35" customFormat="1" ht="15" hidden="1" x14ac:dyDescent="0.2">
      <c r="E143" s="46">
        <v>35065</v>
      </c>
      <c r="F143" s="41">
        <f t="shared" si="31"/>
        <v>8273.4139334718784</v>
      </c>
      <c r="G143" s="101">
        <f t="shared" si="32"/>
        <v>8339.0700263616909</v>
      </c>
      <c r="H143" s="101">
        <f t="shared" si="33"/>
        <v>8404.7961192515031</v>
      </c>
      <c r="I143" s="101">
        <f t="shared" si="34"/>
        <v>8470.592212141315</v>
      </c>
      <c r="J143" s="101">
        <f t="shared" si="35"/>
        <v>8537.5628268889232</v>
      </c>
      <c r="K143" s="101">
        <f t="shared" si="36"/>
        <v>8604.6034416365328</v>
      </c>
      <c r="L143" s="101">
        <f t="shared" si="37"/>
        <v>8671.7140563841403</v>
      </c>
      <c r="M143" s="101">
        <f t="shared" si="38"/>
        <v>8740.0254834267016</v>
      </c>
      <c r="N143" s="101">
        <f t="shared" si="39"/>
        <v>8808.4069104692626</v>
      </c>
      <c r="O143" s="101">
        <f t="shared" si="40"/>
        <v>8876.8583375118214</v>
      </c>
      <c r="P143" s="101">
        <f t="shared" si="41"/>
        <v>8946.5373930952337</v>
      </c>
      <c r="Q143" s="101">
        <f t="shared" si="42"/>
        <v>9016.2864486786457</v>
      </c>
      <c r="R143" s="101">
        <f t="shared" si="43"/>
        <v>9086.1055042620574</v>
      </c>
    </row>
    <row r="144" spans="5:18" s="35" customFormat="1" ht="15" hidden="1" x14ac:dyDescent="0.2">
      <c r="E144" s="46">
        <v>35431</v>
      </c>
      <c r="F144" s="41">
        <f t="shared" si="31"/>
        <v>7366.4727810236773</v>
      </c>
      <c r="G144" s="101">
        <f t="shared" si="32"/>
        <v>7426.0825995638352</v>
      </c>
      <c r="H144" s="101">
        <f t="shared" si="33"/>
        <v>7485.7624181039928</v>
      </c>
      <c r="I144" s="101">
        <f t="shared" si="34"/>
        <v>7545.512236644151</v>
      </c>
      <c r="J144" s="101">
        <f t="shared" si="35"/>
        <v>7606.3156515551118</v>
      </c>
      <c r="K144" s="101">
        <f t="shared" si="36"/>
        <v>7667.1890664660732</v>
      </c>
      <c r="L144" s="101">
        <f t="shared" si="37"/>
        <v>7728.1324813770343</v>
      </c>
      <c r="M144" s="101">
        <f t="shared" si="38"/>
        <v>7790.1533645862146</v>
      </c>
      <c r="N144" s="101">
        <f t="shared" si="39"/>
        <v>7852.2442477953946</v>
      </c>
      <c r="O144" s="101">
        <f t="shared" si="40"/>
        <v>7914.4051310045752</v>
      </c>
      <c r="P144" s="101">
        <f t="shared" si="41"/>
        <v>7977.6678318779386</v>
      </c>
      <c r="Q144" s="101">
        <f t="shared" si="42"/>
        <v>8041.0005327513027</v>
      </c>
      <c r="R144" s="101">
        <f t="shared" si="43"/>
        <v>8104.4032336246664</v>
      </c>
    </row>
    <row r="145" spans="5:18" s="35" customFormat="1" ht="15" hidden="1" x14ac:dyDescent="0.2">
      <c r="E145" s="46">
        <v>35796</v>
      </c>
      <c r="F145" s="41">
        <f t="shared" si="31"/>
        <v>6568.7004709997991</v>
      </c>
      <c r="G145" s="101">
        <f t="shared" si="32"/>
        <v>6622.9918074731313</v>
      </c>
      <c r="H145" s="101">
        <f t="shared" si="33"/>
        <v>6677.3531439464632</v>
      </c>
      <c r="I145" s="101">
        <f t="shared" si="34"/>
        <v>6731.7844804197948</v>
      </c>
      <c r="J145" s="101">
        <f t="shared" si="35"/>
        <v>6787.1630436225932</v>
      </c>
      <c r="K145" s="101">
        <f t="shared" si="36"/>
        <v>6842.6116068253914</v>
      </c>
      <c r="L145" s="101">
        <f t="shared" si="37"/>
        <v>6898.1301700281911</v>
      </c>
      <c r="M145" s="101">
        <f t="shared" si="38"/>
        <v>6954.6177044950455</v>
      </c>
      <c r="N145" s="101">
        <f t="shared" si="39"/>
        <v>7011.1752389618996</v>
      </c>
      <c r="O145" s="101">
        <f t="shared" si="40"/>
        <v>7067.8027734287552</v>
      </c>
      <c r="P145" s="101">
        <f t="shared" si="41"/>
        <v>7125.4214585849468</v>
      </c>
      <c r="Q145" s="101">
        <f t="shared" si="42"/>
        <v>7183.110143741138</v>
      </c>
      <c r="R145" s="101">
        <f t="shared" si="43"/>
        <v>7240.8688288973308</v>
      </c>
    </row>
    <row r="146" spans="5:18" s="35" customFormat="1" ht="15" hidden="1" x14ac:dyDescent="0.2">
      <c r="E146" s="46">
        <v>36161</v>
      </c>
      <c r="F146" s="41">
        <f t="shared" si="31"/>
        <v>5864.7013974173278</v>
      </c>
      <c r="G146" s="101">
        <f t="shared" si="32"/>
        <v>5914.299406733443</v>
      </c>
      <c r="H146" s="101">
        <f t="shared" si="33"/>
        <v>5963.9674160495588</v>
      </c>
      <c r="I146" s="101">
        <f t="shared" si="34"/>
        <v>6013.7054253656743</v>
      </c>
      <c r="J146" s="101">
        <f t="shared" si="35"/>
        <v>6064.2967948681126</v>
      </c>
      <c r="K146" s="101">
        <f t="shared" si="36"/>
        <v>6114.9581643705496</v>
      </c>
      <c r="L146" s="101">
        <f t="shared" si="37"/>
        <v>6165.6895338729873</v>
      </c>
      <c r="M146" s="101">
        <f t="shared" si="38"/>
        <v>6217.2941307654737</v>
      </c>
      <c r="N146" s="101">
        <f t="shared" si="39"/>
        <v>6268.9687276579598</v>
      </c>
      <c r="O146" s="101">
        <f t="shared" si="40"/>
        <v>6320.7133245504474</v>
      </c>
      <c r="P146" s="101">
        <f t="shared" si="41"/>
        <v>6373.3514133807839</v>
      </c>
      <c r="Q146" s="101">
        <f t="shared" si="42"/>
        <v>6426.0595022111202</v>
      </c>
      <c r="R146" s="101">
        <f t="shared" si="43"/>
        <v>6478.8375910414561</v>
      </c>
    </row>
    <row r="147" spans="5:18" s="35" customFormat="1" ht="15" hidden="1" x14ac:dyDescent="0.2">
      <c r="E147" s="46">
        <v>36526</v>
      </c>
      <c r="F147" s="41">
        <f t="shared" si="31"/>
        <v>5227.8831499421303</v>
      </c>
      <c r="G147" s="101">
        <f t="shared" si="32"/>
        <v>5273.2357042750782</v>
      </c>
      <c r="H147" s="101">
        <f t="shared" si="33"/>
        <v>5318.6582586080249</v>
      </c>
      <c r="I147" s="101">
        <f t="shared" si="34"/>
        <v>5364.1508129409731</v>
      </c>
      <c r="J147" s="101">
        <f t="shared" si="35"/>
        <v>5410.4118183605797</v>
      </c>
      <c r="K147" s="101">
        <f t="shared" si="36"/>
        <v>5456.742823780186</v>
      </c>
      <c r="L147" s="101">
        <f t="shared" si="37"/>
        <v>5503.1438291997929</v>
      </c>
      <c r="M147" s="101">
        <f t="shared" si="38"/>
        <v>5550.3314547277914</v>
      </c>
      <c r="N147" s="101">
        <f t="shared" si="39"/>
        <v>5597.5890802557897</v>
      </c>
      <c r="O147" s="101">
        <f t="shared" si="40"/>
        <v>5644.9167057837885</v>
      </c>
      <c r="P147" s="101">
        <f t="shared" si="41"/>
        <v>5693.0494838223467</v>
      </c>
      <c r="Q147" s="101">
        <f t="shared" si="42"/>
        <v>5741.2522618609055</v>
      </c>
      <c r="R147" s="101">
        <f t="shared" si="43"/>
        <v>5789.525039899464</v>
      </c>
    </row>
    <row r="148" spans="5:18" s="35" customFormat="1" ht="15" hidden="1" x14ac:dyDescent="0.2">
      <c r="E148" s="46">
        <v>36892</v>
      </c>
      <c r="F148" s="41">
        <f t="shared" si="31"/>
        <v>4672.2417340132215</v>
      </c>
      <c r="G148" s="101">
        <f t="shared" si="32"/>
        <v>4713.8900122399764</v>
      </c>
      <c r="H148" s="101">
        <f t="shared" si="33"/>
        <v>4755.608290466731</v>
      </c>
      <c r="I148" s="101">
        <f t="shared" si="34"/>
        <v>4797.3965686934862</v>
      </c>
      <c r="J148" s="101">
        <f t="shared" si="35"/>
        <v>4839.879212484776</v>
      </c>
      <c r="K148" s="101">
        <f t="shared" si="36"/>
        <v>4882.4318562760654</v>
      </c>
      <c r="L148" s="101">
        <f t="shared" si="37"/>
        <v>4925.0545000673555</v>
      </c>
      <c r="M148" s="101">
        <f t="shared" si="38"/>
        <v>4968.3881967344714</v>
      </c>
      <c r="N148" s="101">
        <f t="shared" si="39"/>
        <v>5011.791893401587</v>
      </c>
      <c r="O148" s="101">
        <f t="shared" si="40"/>
        <v>5055.2655900687023</v>
      </c>
      <c r="P148" s="101">
        <f t="shared" si="41"/>
        <v>5099.4673606691604</v>
      </c>
      <c r="Q148" s="101">
        <f t="shared" si="42"/>
        <v>5143.7391312696182</v>
      </c>
      <c r="R148" s="101">
        <f t="shared" si="43"/>
        <v>5188.0809018700766</v>
      </c>
    </row>
    <row r="149" spans="5:18" s="35" customFormat="1" ht="15" hidden="1" x14ac:dyDescent="0.2">
      <c r="E149" s="46">
        <v>37257</v>
      </c>
      <c r="F149" s="41">
        <f t="shared" si="31"/>
        <v>4176.7831414720777</v>
      </c>
      <c r="G149" s="101">
        <f t="shared" si="32"/>
        <v>4215.1283624152247</v>
      </c>
      <c r="H149" s="101">
        <f t="shared" si="33"/>
        <v>4253.5435833583715</v>
      </c>
      <c r="I149" s="101">
        <f t="shared" si="34"/>
        <v>4292.0288043015189</v>
      </c>
      <c r="J149" s="101">
        <f t="shared" si="35"/>
        <v>4331.1423296635294</v>
      </c>
      <c r="K149" s="101">
        <f t="shared" si="36"/>
        <v>4370.3258550255387</v>
      </c>
      <c r="L149" s="101">
        <f t="shared" si="37"/>
        <v>4409.5793803875495</v>
      </c>
      <c r="M149" s="101">
        <f t="shared" si="38"/>
        <v>4449.4765762567995</v>
      </c>
      <c r="N149" s="101">
        <f t="shared" si="39"/>
        <v>4489.4437721260501</v>
      </c>
      <c r="O149" s="101">
        <f t="shared" si="40"/>
        <v>4529.4809679953005</v>
      </c>
      <c r="P149" s="101">
        <f t="shared" si="41"/>
        <v>4570.1775077819357</v>
      </c>
      <c r="Q149" s="101">
        <f t="shared" si="42"/>
        <v>4610.9440475685706</v>
      </c>
      <c r="R149" s="101">
        <f t="shared" si="43"/>
        <v>4651.780587355207</v>
      </c>
    </row>
    <row r="150" spans="5:18" s="35" customFormat="1" ht="15" hidden="1" x14ac:dyDescent="0.2">
      <c r="E150" s="46">
        <v>37622</v>
      </c>
      <c r="F150" s="41">
        <f t="shared" si="31"/>
        <v>3720.513364160176</v>
      </c>
      <c r="G150" s="101">
        <f t="shared" si="32"/>
        <v>3755.8167865879104</v>
      </c>
      <c r="H150" s="101">
        <f t="shared" si="33"/>
        <v>3791.190209015645</v>
      </c>
      <c r="I150" s="101">
        <f t="shared" si="34"/>
        <v>3826.6336314433797</v>
      </c>
      <c r="J150" s="101">
        <f t="shared" si="35"/>
        <v>3862.6445223196688</v>
      </c>
      <c r="K150" s="101">
        <f t="shared" si="36"/>
        <v>3898.7254131959585</v>
      </c>
      <c r="L150" s="101">
        <f t="shared" si="37"/>
        <v>3934.8763040722474</v>
      </c>
      <c r="M150" s="101">
        <f t="shared" si="38"/>
        <v>3971.6088127660623</v>
      </c>
      <c r="N150" s="101">
        <f t="shared" si="39"/>
        <v>4008.4113214598774</v>
      </c>
      <c r="O150" s="101">
        <f t="shared" si="40"/>
        <v>4045.2838301536922</v>
      </c>
      <c r="P150" s="101">
        <f t="shared" si="41"/>
        <v>4082.7523890213834</v>
      </c>
      <c r="Q150" s="101">
        <f t="shared" si="42"/>
        <v>4120.2909478890742</v>
      </c>
      <c r="R150" s="101">
        <f t="shared" si="43"/>
        <v>4157.8995067567657</v>
      </c>
    </row>
    <row r="151" spans="5:18" s="35" customFormat="1" ht="15" hidden="1" x14ac:dyDescent="0.2">
      <c r="E151" s="46">
        <v>37987</v>
      </c>
      <c r="F151" s="41">
        <f t="shared" si="31"/>
        <v>3312.3808894294675</v>
      </c>
      <c r="G151" s="101">
        <f t="shared" si="32"/>
        <v>3344.9634286923306</v>
      </c>
      <c r="H151" s="101">
        <f t="shared" si="33"/>
        <v>3377.6159679551938</v>
      </c>
      <c r="I151" s="101">
        <f t="shared" si="34"/>
        <v>3410.3385072180567</v>
      </c>
      <c r="J151" s="101">
        <f t="shared" si="35"/>
        <v>3443.574097266177</v>
      </c>
      <c r="K151" s="101">
        <f t="shared" si="36"/>
        <v>3476.8796873142978</v>
      </c>
      <c r="L151" s="101">
        <f t="shared" si="37"/>
        <v>3510.2552773624179</v>
      </c>
      <c r="M151" s="101">
        <f t="shared" si="38"/>
        <v>3544.1569792115006</v>
      </c>
      <c r="N151" s="101">
        <f t="shared" si="39"/>
        <v>3578.1286810605839</v>
      </c>
      <c r="O151" s="101">
        <f t="shared" si="40"/>
        <v>3612.1703829096664</v>
      </c>
      <c r="P151" s="101">
        <f t="shared" si="41"/>
        <v>3646.751518795731</v>
      </c>
      <c r="Q151" s="101">
        <f t="shared" si="42"/>
        <v>3681.4026546817954</v>
      </c>
      <c r="R151" s="101">
        <f t="shared" si="43"/>
        <v>3716.1237905678599</v>
      </c>
    </row>
    <row r="152" spans="5:18" s="35" customFormat="1" ht="15" hidden="1" x14ac:dyDescent="0.2">
      <c r="E152" s="46">
        <v>38353</v>
      </c>
      <c r="F152" s="41">
        <f t="shared" si="31"/>
        <v>2932.2639462451357</v>
      </c>
      <c r="G152" s="101">
        <f t="shared" si="32"/>
        <v>2962.3123725534365</v>
      </c>
      <c r="H152" s="101">
        <f t="shared" si="33"/>
        <v>2992.4307988617375</v>
      </c>
      <c r="I152" s="101">
        <f t="shared" si="34"/>
        <v>3022.6192251700386</v>
      </c>
      <c r="J152" s="101">
        <f t="shared" si="35"/>
        <v>3053.2700200045056</v>
      </c>
      <c r="K152" s="101">
        <f t="shared" si="36"/>
        <v>3083.9908148389727</v>
      </c>
      <c r="L152" s="101">
        <f t="shared" si="37"/>
        <v>3114.7816096734396</v>
      </c>
      <c r="M152" s="101">
        <f t="shared" si="38"/>
        <v>3146.046820404596</v>
      </c>
      <c r="N152" s="101">
        <f t="shared" si="39"/>
        <v>3177.3820311357522</v>
      </c>
      <c r="O152" s="101">
        <f t="shared" si="40"/>
        <v>3208.7872418669085</v>
      </c>
      <c r="P152" s="101">
        <f t="shared" si="41"/>
        <v>3240.6791568126878</v>
      </c>
      <c r="Q152" s="101">
        <f t="shared" si="42"/>
        <v>3272.6410717584677</v>
      </c>
      <c r="R152" s="101">
        <f t="shared" si="43"/>
        <v>3304.6729867042468</v>
      </c>
    </row>
    <row r="153" spans="5:18" s="35" customFormat="1" ht="15" hidden="1" x14ac:dyDescent="0.2">
      <c r="E153" s="46">
        <v>38718</v>
      </c>
      <c r="F153" s="41">
        <f t="shared" si="31"/>
        <v>2582.6381219682207</v>
      </c>
      <c r="G153" s="101">
        <f t="shared" si="32"/>
        <v>2610.3557094480088</v>
      </c>
      <c r="H153" s="101">
        <f t="shared" si="33"/>
        <v>2638.1432969277971</v>
      </c>
      <c r="I153" s="101">
        <f t="shared" si="34"/>
        <v>2666.0008844075851</v>
      </c>
      <c r="J153" s="101">
        <f t="shared" si="35"/>
        <v>2694.2742236369691</v>
      </c>
      <c r="K153" s="101">
        <f t="shared" si="36"/>
        <v>2722.6175628663532</v>
      </c>
      <c r="L153" s="101">
        <f t="shared" si="37"/>
        <v>2751.030902095737</v>
      </c>
      <c r="M153" s="101">
        <f t="shared" si="38"/>
        <v>2779.8711081097085</v>
      </c>
      <c r="N153" s="101">
        <f t="shared" si="39"/>
        <v>2808.7813141236802</v>
      </c>
      <c r="O153" s="101">
        <f t="shared" si="40"/>
        <v>2837.7615201376516</v>
      </c>
      <c r="P153" s="101">
        <f t="shared" si="41"/>
        <v>2867.1799302719028</v>
      </c>
      <c r="Q153" s="101">
        <f t="shared" si="42"/>
        <v>2896.6683404061537</v>
      </c>
      <c r="R153" s="101">
        <f t="shared" si="43"/>
        <v>2926.2267505404047</v>
      </c>
    </row>
    <row r="154" spans="5:18" s="35" customFormat="1" ht="15" hidden="1" x14ac:dyDescent="0.2">
      <c r="E154" s="46">
        <v>39083</v>
      </c>
      <c r="F154" s="41">
        <f t="shared" si="31"/>
        <v>2259.3303963269659</v>
      </c>
      <c r="G154" s="101">
        <f t="shared" si="32"/>
        <v>2284.8925989691456</v>
      </c>
      <c r="H154" s="101">
        <f t="shared" si="33"/>
        <v>2310.5248016113255</v>
      </c>
      <c r="I154" s="101">
        <f t="shared" si="34"/>
        <v>2336.2270042535051</v>
      </c>
      <c r="J154" s="101">
        <f t="shared" si="35"/>
        <v>2362.3018509485287</v>
      </c>
      <c r="K154" s="101">
        <f t="shared" si="36"/>
        <v>2388.4466976435519</v>
      </c>
      <c r="L154" s="101">
        <f t="shared" si="37"/>
        <v>2414.6615443385754</v>
      </c>
      <c r="M154" s="101">
        <f t="shared" si="38"/>
        <v>2441.2592879674994</v>
      </c>
      <c r="N154" s="101">
        <f t="shared" si="39"/>
        <v>2467.9270315964231</v>
      </c>
      <c r="O154" s="101">
        <f t="shared" si="40"/>
        <v>2494.6647752253471</v>
      </c>
      <c r="P154" s="101">
        <f t="shared" si="41"/>
        <v>2521.7958737268495</v>
      </c>
      <c r="Q154" s="101">
        <f t="shared" si="42"/>
        <v>2548.9969722283518</v>
      </c>
      <c r="R154" s="101">
        <f t="shared" si="43"/>
        <v>2576.2680707298541</v>
      </c>
    </row>
    <row r="155" spans="5:18" s="35" customFormat="1" ht="15" hidden="1" x14ac:dyDescent="0.2">
      <c r="E155" s="46">
        <v>39448</v>
      </c>
      <c r="F155" s="41">
        <f t="shared" si="31"/>
        <v>1961.2154804759391</v>
      </c>
      <c r="G155" s="101">
        <f t="shared" si="32"/>
        <v>1984.7902503457788</v>
      </c>
      <c r="H155" s="101">
        <f t="shared" si="33"/>
        <v>2008.4350202156181</v>
      </c>
      <c r="I155" s="101">
        <f t="shared" si="34"/>
        <v>2032.1497900854579</v>
      </c>
      <c r="J155" s="101">
        <f t="shared" si="35"/>
        <v>2056.1974553526943</v>
      </c>
      <c r="K155" s="101">
        <f t="shared" si="36"/>
        <v>2080.3151206199309</v>
      </c>
      <c r="L155" s="101">
        <f t="shared" si="37"/>
        <v>2104.5027858871672</v>
      </c>
      <c r="M155" s="101">
        <f t="shared" si="38"/>
        <v>2129.0328044597481</v>
      </c>
      <c r="N155" s="101">
        <f t="shared" si="39"/>
        <v>2153.6328230323297</v>
      </c>
      <c r="O155" s="101">
        <f t="shared" si="40"/>
        <v>2178.3028416049106</v>
      </c>
      <c r="P155" s="101">
        <f t="shared" si="41"/>
        <v>2203.3248605489434</v>
      </c>
      <c r="Q155" s="101">
        <f t="shared" si="42"/>
        <v>2228.416879492976</v>
      </c>
      <c r="R155" s="101">
        <f t="shared" si="43"/>
        <v>2253.5788984370088</v>
      </c>
    </row>
    <row r="156" spans="5:18" s="35" customFormat="1" ht="15" hidden="1" x14ac:dyDescent="0.2">
      <c r="E156" s="46">
        <v>39814</v>
      </c>
      <c r="F156" s="41">
        <f t="shared" si="31"/>
        <v>1686.8937738712377</v>
      </c>
      <c r="G156" s="101">
        <f t="shared" si="32"/>
        <v>1708.6397323637127</v>
      </c>
      <c r="H156" s="101">
        <f t="shared" si="33"/>
        <v>1730.4556908561874</v>
      </c>
      <c r="I156" s="101">
        <f t="shared" si="34"/>
        <v>1752.3416493486625</v>
      </c>
      <c r="J156" s="101">
        <f t="shared" si="35"/>
        <v>1774.5239270109869</v>
      </c>
      <c r="K156" s="101">
        <f t="shared" si="36"/>
        <v>1796.7762046733112</v>
      </c>
      <c r="L156" s="101">
        <f t="shared" si="37"/>
        <v>1819.0984823356357</v>
      </c>
      <c r="M156" s="101">
        <f t="shared" si="38"/>
        <v>1841.7258055512066</v>
      </c>
      <c r="N156" s="101">
        <f t="shared" si="39"/>
        <v>1864.4231287667774</v>
      </c>
      <c r="O156" s="101">
        <f t="shared" si="40"/>
        <v>1887.1904519823483</v>
      </c>
      <c r="P156" s="101">
        <f t="shared" si="41"/>
        <v>1910.2717216622307</v>
      </c>
      <c r="Q156" s="101">
        <f t="shared" si="42"/>
        <v>1933.4229913421129</v>
      </c>
      <c r="R156" s="101">
        <f t="shared" si="43"/>
        <v>1956.6442610219954</v>
      </c>
    </row>
    <row r="157" spans="5:18" s="35" customFormat="1" ht="15" hidden="1" x14ac:dyDescent="0.2">
      <c r="E157" s="46">
        <v>40179</v>
      </c>
      <c r="F157" s="41">
        <f t="shared" si="31"/>
        <v>1432.1664748811586</v>
      </c>
      <c r="G157" s="101">
        <f t="shared" si="32"/>
        <v>1452.2142513803662</v>
      </c>
      <c r="H157" s="101">
        <f t="shared" si="33"/>
        <v>1472.3320278795741</v>
      </c>
      <c r="I157" s="101">
        <f t="shared" si="34"/>
        <v>1492.5198043787818</v>
      </c>
      <c r="J157" s="101">
        <f t="shared" si="35"/>
        <v>1512.9699364079738</v>
      </c>
      <c r="K157" s="101">
        <f t="shared" si="36"/>
        <v>1533.4900684371655</v>
      </c>
      <c r="L157" s="101">
        <f t="shared" si="37"/>
        <v>1554.0802004663574</v>
      </c>
      <c r="M157" s="101">
        <f t="shared" si="38"/>
        <v>1574.9407351361331</v>
      </c>
      <c r="N157" s="101">
        <f t="shared" si="39"/>
        <v>1595.8712698059087</v>
      </c>
      <c r="O157" s="101">
        <f t="shared" si="40"/>
        <v>1616.8718044756845</v>
      </c>
      <c r="P157" s="101">
        <f t="shared" si="41"/>
        <v>1638.1509498388557</v>
      </c>
      <c r="Q157" s="101">
        <f t="shared" si="42"/>
        <v>1659.5000952020268</v>
      </c>
      <c r="R157" s="101">
        <f t="shared" si="43"/>
        <v>1680.9192405651982</v>
      </c>
    </row>
    <row r="158" spans="5:18" s="35" customFormat="1" ht="15" hidden="1" x14ac:dyDescent="0.2">
      <c r="E158" s="46">
        <v>40544</v>
      </c>
      <c r="F158" s="41">
        <f t="shared" si="31"/>
        <v>1197.0335835056992</v>
      </c>
      <c r="G158" s="101">
        <f t="shared" si="32"/>
        <v>1215.5138073957371</v>
      </c>
      <c r="H158" s="101">
        <f t="shared" si="33"/>
        <v>1234.0640312857752</v>
      </c>
      <c r="I158" s="101">
        <f t="shared" si="34"/>
        <v>1252.6842551758132</v>
      </c>
      <c r="J158" s="101">
        <f t="shared" si="35"/>
        <v>1271.5354835436519</v>
      </c>
      <c r="K158" s="101">
        <f t="shared" si="36"/>
        <v>1290.4567119114906</v>
      </c>
      <c r="L158" s="101">
        <f t="shared" si="37"/>
        <v>1309.4479402793295</v>
      </c>
      <c r="M158" s="101">
        <f t="shared" si="38"/>
        <v>1328.6775932145249</v>
      </c>
      <c r="N158" s="101">
        <f t="shared" si="39"/>
        <v>1347.9772461497205</v>
      </c>
      <c r="O158" s="101">
        <f t="shared" si="40"/>
        <v>1367.346899084916</v>
      </c>
      <c r="P158" s="101">
        <f t="shared" si="41"/>
        <v>1386.9625450788155</v>
      </c>
      <c r="Q158" s="101">
        <f t="shared" si="42"/>
        <v>1406.6481910727148</v>
      </c>
      <c r="R158" s="101">
        <f t="shared" si="43"/>
        <v>1426.4038370666144</v>
      </c>
    </row>
    <row r="159" spans="5:18" s="35" customFormat="1" ht="15" hidden="1" x14ac:dyDescent="0.2">
      <c r="E159" s="46">
        <v>40909</v>
      </c>
      <c r="F159" s="41">
        <f t="shared" si="31"/>
        <v>978.69589865705905</v>
      </c>
      <c r="G159" s="101">
        <f t="shared" si="32"/>
        <v>995.72053798143941</v>
      </c>
      <c r="H159" s="101">
        <f t="shared" si="33"/>
        <v>1012.8151773058199</v>
      </c>
      <c r="I159" s="101">
        <f t="shared" si="34"/>
        <v>1029.9798166302003</v>
      </c>
      <c r="J159" s="101">
        <f t="shared" si="35"/>
        <v>1047.3463487410684</v>
      </c>
      <c r="K159" s="101">
        <f t="shared" si="36"/>
        <v>1064.7828808519362</v>
      </c>
      <c r="L159" s="101">
        <f t="shared" si="37"/>
        <v>1082.2894129628044</v>
      </c>
      <c r="M159" s="101">
        <f t="shared" si="38"/>
        <v>1100.0046757158898</v>
      </c>
      <c r="N159" s="101">
        <f t="shared" si="39"/>
        <v>1117.7899384689749</v>
      </c>
      <c r="O159" s="101">
        <f t="shared" si="40"/>
        <v>1135.6452012220605</v>
      </c>
      <c r="P159" s="101">
        <f t="shared" si="41"/>
        <v>1153.7161692302075</v>
      </c>
      <c r="Q159" s="101">
        <f t="shared" si="42"/>
        <v>1171.8571372383544</v>
      </c>
      <c r="R159" s="101">
        <f t="shared" si="43"/>
        <v>1190.0681052465018</v>
      </c>
    </row>
    <row r="160" spans="5:18" s="35" customFormat="1" ht="15" hidden="1" x14ac:dyDescent="0.2">
      <c r="E160" s="46">
        <v>41275</v>
      </c>
      <c r="F160" s="41">
        <f t="shared" si="31"/>
        <v>778.55302087913844</v>
      </c>
      <c r="G160" s="101">
        <f t="shared" si="32"/>
        <v>794.24337435166603</v>
      </c>
      <c r="H160" s="101">
        <f t="shared" si="33"/>
        <v>810.00372782419367</v>
      </c>
      <c r="I160" s="101">
        <f t="shared" si="34"/>
        <v>825.83408129672125</v>
      </c>
      <c r="J160" s="101">
        <f t="shared" si="35"/>
        <v>841.83964183869944</v>
      </c>
      <c r="K160" s="101">
        <f t="shared" si="36"/>
        <v>857.91520238067756</v>
      </c>
      <c r="L160" s="101">
        <f t="shared" si="37"/>
        <v>874.06076292265573</v>
      </c>
      <c r="M160" s="101">
        <f t="shared" si="38"/>
        <v>890.38783467547341</v>
      </c>
      <c r="N160" s="101">
        <f t="shared" si="39"/>
        <v>906.78490642829115</v>
      </c>
      <c r="O160" s="101">
        <f t="shared" si="40"/>
        <v>923.25197818110883</v>
      </c>
      <c r="P160" s="101">
        <f t="shared" si="41"/>
        <v>939.90699136898286</v>
      </c>
      <c r="Q160" s="101">
        <f t="shared" si="42"/>
        <v>956.63200455685694</v>
      </c>
      <c r="R160" s="101">
        <f t="shared" si="43"/>
        <v>973.42701774473107</v>
      </c>
    </row>
    <row r="161" spans="5:18" s="35" customFormat="1" ht="15" hidden="1" x14ac:dyDescent="0.2">
      <c r="E161" s="46">
        <v>41640</v>
      </c>
      <c r="F161" s="41">
        <f t="shared" si="31"/>
        <v>595.05841720632736</v>
      </c>
      <c r="G161" s="101">
        <f t="shared" si="32"/>
        <v>609.5254733210362</v>
      </c>
      <c r="H161" s="101">
        <f t="shared" si="33"/>
        <v>624.06252943574509</v>
      </c>
      <c r="I161" s="101">
        <f t="shared" si="34"/>
        <v>638.66958555045392</v>
      </c>
      <c r="J161" s="101">
        <f t="shared" si="35"/>
        <v>653.42738278745696</v>
      </c>
      <c r="K161" s="101">
        <f t="shared" si="36"/>
        <v>668.25518002446006</v>
      </c>
      <c r="L161" s="101">
        <f t="shared" si="37"/>
        <v>683.15297726146298</v>
      </c>
      <c r="M161" s="101">
        <f t="shared" si="38"/>
        <v>698.20733044320605</v>
      </c>
      <c r="N161" s="101">
        <f t="shared" si="39"/>
        <v>713.33168362494916</v>
      </c>
      <c r="O161" s="101">
        <f t="shared" si="40"/>
        <v>728.52603680669222</v>
      </c>
      <c r="P161" s="101">
        <f t="shared" si="41"/>
        <v>743.88287705207017</v>
      </c>
      <c r="Q161" s="101">
        <f t="shared" si="42"/>
        <v>759.30971729744817</v>
      </c>
      <c r="R161" s="101">
        <f t="shared" si="43"/>
        <v>774.80655754282611</v>
      </c>
    </row>
    <row r="162" spans="5:18" s="35" customFormat="1" ht="15" hidden="1" x14ac:dyDescent="0.2">
      <c r="E162" s="46">
        <v>42005</v>
      </c>
      <c r="F162" s="41">
        <f t="shared" si="31"/>
        <v>426.83098627001766</v>
      </c>
      <c r="G162" s="101">
        <f t="shared" si="32"/>
        <v>440.17652617848444</v>
      </c>
      <c r="H162" s="101">
        <f t="shared" si="33"/>
        <v>453.59206608695121</v>
      </c>
      <c r="I162" s="101">
        <f t="shared" si="34"/>
        <v>467.07760599541797</v>
      </c>
      <c r="J162" s="101">
        <f t="shared" si="35"/>
        <v>480.6914567020541</v>
      </c>
      <c r="K162" s="101">
        <f t="shared" si="36"/>
        <v>494.37530740869022</v>
      </c>
      <c r="L162" s="101">
        <f t="shared" si="37"/>
        <v>508.12915811532633</v>
      </c>
      <c r="M162" s="101">
        <f t="shared" si="38"/>
        <v>522.01668583609523</v>
      </c>
      <c r="N162" s="101">
        <f t="shared" si="39"/>
        <v>535.97421355686413</v>
      </c>
      <c r="O162" s="101">
        <f t="shared" si="40"/>
        <v>550.00174127763296</v>
      </c>
      <c r="P162" s="101">
        <f t="shared" si="41"/>
        <v>564.16841955281723</v>
      </c>
      <c r="Q162" s="101">
        <f t="shared" si="42"/>
        <v>578.40509782800143</v>
      </c>
      <c r="R162" s="101">
        <f t="shared" si="43"/>
        <v>592.71177610318568</v>
      </c>
    </row>
    <row r="163" spans="5:18" s="35" customFormat="1" ht="15" hidden="1" x14ac:dyDescent="0.2">
      <c r="E163" s="46">
        <v>42370</v>
      </c>
      <c r="F163" s="41">
        <f t="shared" si="31"/>
        <v>272.34205063219423</v>
      </c>
      <c r="G163" s="101">
        <f t="shared" si="32"/>
        <v>284.65766430307553</v>
      </c>
      <c r="H163" s="101">
        <f t="shared" si="33"/>
        <v>297.04327797395683</v>
      </c>
      <c r="I163" s="101">
        <f t="shared" si="34"/>
        <v>309.49889164483807</v>
      </c>
      <c r="J163" s="101">
        <f t="shared" si="35"/>
        <v>322.06221758913699</v>
      </c>
      <c r="K163" s="101">
        <f t="shared" si="36"/>
        <v>334.69554353343591</v>
      </c>
      <c r="L163" s="101">
        <f t="shared" si="37"/>
        <v>347.39886947773482</v>
      </c>
      <c r="M163" s="101">
        <f t="shared" si="38"/>
        <v>360.21486194091972</v>
      </c>
      <c r="N163" s="101">
        <f t="shared" si="39"/>
        <v>373.10085440410461</v>
      </c>
      <c r="O163" s="101">
        <f t="shared" si="40"/>
        <v>386.05684686728949</v>
      </c>
      <c r="P163" s="101">
        <f t="shared" si="41"/>
        <v>399.1305591797381</v>
      </c>
      <c r="Q163" s="101">
        <f t="shared" si="42"/>
        <v>412.2742714921867</v>
      </c>
      <c r="R163" s="101">
        <f t="shared" si="43"/>
        <v>425.48798380463523</v>
      </c>
    </row>
    <row r="164" spans="5:18" s="35" customFormat="1" ht="15" hidden="1" x14ac:dyDescent="0.2">
      <c r="E164" s="46">
        <v>42736</v>
      </c>
      <c r="F164" s="41">
        <f t="shared" si="31"/>
        <v>130.5934449744619</v>
      </c>
      <c r="G164" s="101">
        <f t="shared" si="32"/>
        <v>141.96406794095833</v>
      </c>
      <c r="H164" s="101">
        <f t="shared" si="33"/>
        <v>153.40469090745472</v>
      </c>
      <c r="I164" s="101">
        <f t="shared" si="34"/>
        <v>164.91531387395111</v>
      </c>
      <c r="J164" s="101">
        <f t="shared" si="35"/>
        <v>176.51474929977743</v>
      </c>
      <c r="K164" s="101">
        <f t="shared" si="36"/>
        <v>188.18418472560379</v>
      </c>
      <c r="L164" s="101">
        <f t="shared" si="37"/>
        <v>199.9236201514301</v>
      </c>
      <c r="M164" s="101">
        <f t="shared" si="38"/>
        <v>211.75644428577297</v>
      </c>
      <c r="N164" s="101">
        <f t="shared" si="39"/>
        <v>223.65926842011584</v>
      </c>
      <c r="O164" s="101">
        <f t="shared" si="40"/>
        <v>235.63209255445869</v>
      </c>
      <c r="P164" s="101">
        <f t="shared" si="41"/>
        <v>247.70297317148842</v>
      </c>
      <c r="Q164" s="101">
        <f t="shared" si="42"/>
        <v>259.84385378851817</v>
      </c>
      <c r="R164" s="101">
        <f t="shared" si="43"/>
        <v>272.05473440554789</v>
      </c>
    </row>
    <row r="165" spans="5:18" s="35" customFormat="1" ht="15.75" hidden="1" x14ac:dyDescent="0.2">
      <c r="E165" s="50"/>
      <c r="F165" s="51"/>
      <c r="G165" s="42"/>
      <c r="H165" s="42"/>
      <c r="I165" s="42"/>
      <c r="J165" s="42"/>
      <c r="K165" s="42"/>
      <c r="L165" s="42"/>
      <c r="M165" s="42"/>
      <c r="N165" s="42"/>
      <c r="O165" s="42"/>
      <c r="P165" s="42"/>
      <c r="Q165" s="42"/>
      <c r="R165" s="42"/>
    </row>
    <row r="166" spans="5:18" s="35" customFormat="1" ht="15.75" hidden="1" x14ac:dyDescent="0.2">
      <c r="E166" s="50"/>
      <c r="F166" s="51"/>
      <c r="G166" s="42"/>
      <c r="H166" s="42"/>
      <c r="I166" s="42"/>
      <c r="J166" s="42"/>
      <c r="K166" s="42"/>
      <c r="L166" s="42"/>
      <c r="M166" s="42"/>
      <c r="N166" s="42"/>
      <c r="O166" s="42"/>
      <c r="P166" s="42"/>
      <c r="Q166" s="42"/>
      <c r="R166" s="42"/>
    </row>
    <row r="167" spans="5:18" s="35" customFormat="1" ht="15.75" hidden="1" x14ac:dyDescent="0.2">
      <c r="E167" s="50"/>
      <c r="F167" s="51"/>
      <c r="G167" s="42"/>
      <c r="H167" s="42"/>
      <c r="I167" s="42"/>
      <c r="J167" s="42"/>
      <c r="K167" s="42"/>
      <c r="L167" s="42"/>
      <c r="M167" s="42"/>
      <c r="N167" s="42"/>
      <c r="O167" s="42"/>
      <c r="P167" s="42"/>
      <c r="Q167" s="42"/>
      <c r="R167" s="42"/>
    </row>
    <row r="168" spans="5:18" s="35" customFormat="1" hidden="1" x14ac:dyDescent="0.2"/>
    <row r="169" spans="5:18" s="35" customFormat="1" hidden="1" x14ac:dyDescent="0.2"/>
    <row r="170" spans="5:18" s="35" customFormat="1" hidden="1" x14ac:dyDescent="0.2"/>
    <row r="171" spans="5:18" s="35" customFormat="1" hidden="1" x14ac:dyDescent="0.2"/>
    <row r="172" spans="5:18" s="35" customFormat="1" hidden="1" x14ac:dyDescent="0.2"/>
    <row r="173" spans="5:18" s="35" customFormat="1" hidden="1" x14ac:dyDescent="0.2"/>
    <row r="174" spans="5:18" s="35" customFormat="1" hidden="1" x14ac:dyDescent="0.2"/>
    <row r="175" spans="5:18" s="35" customFormat="1" hidden="1" x14ac:dyDescent="0.2"/>
    <row r="176" spans="5:18" s="35" customFormat="1" hidden="1" x14ac:dyDescent="0.2"/>
    <row r="177" spans="5:18" s="35" customFormat="1" hidden="1" x14ac:dyDescent="0.2"/>
    <row r="178" spans="5:18" s="35" customFormat="1" ht="15" hidden="1" x14ac:dyDescent="0.2">
      <c r="E178" s="45" t="s">
        <v>0</v>
      </c>
      <c r="F178" s="45" t="s">
        <v>1</v>
      </c>
      <c r="G178" s="45" t="s">
        <v>2</v>
      </c>
      <c r="H178" s="45" t="s">
        <v>3</v>
      </c>
      <c r="I178" s="45" t="s">
        <v>4</v>
      </c>
      <c r="J178" s="45" t="s">
        <v>5</v>
      </c>
      <c r="K178" s="45" t="s">
        <v>6</v>
      </c>
      <c r="L178" s="45" t="s">
        <v>7</v>
      </c>
      <c r="M178" s="45" t="s">
        <v>8</v>
      </c>
      <c r="N178" s="45" t="s">
        <v>9</v>
      </c>
      <c r="O178" s="45" t="s">
        <v>10</v>
      </c>
      <c r="P178" s="45" t="s">
        <v>11</v>
      </c>
      <c r="Q178" s="45" t="s">
        <v>12</v>
      </c>
      <c r="R178" s="45" t="s">
        <v>13</v>
      </c>
    </row>
    <row r="179" spans="5:18" s="35" customFormat="1" ht="15" hidden="1" x14ac:dyDescent="0.2">
      <c r="E179" s="46">
        <v>29992</v>
      </c>
      <c r="F179" s="41">
        <f t="shared" ref="F179:F214" si="44">C66</f>
        <v>25324.787128608874</v>
      </c>
      <c r="G179" s="101">
        <f t="shared" ref="G179:G214" si="45">$F179+$H$108*0.7*1+$F179*$M$3*1/1200</f>
        <v>25500.619042799601</v>
      </c>
      <c r="H179" s="101">
        <f t="shared" ref="H179:H214" si="46">$F179+$H$108*0.7*2+($F179)*$M$3*2/1200+$H$108*0.7*$M$3/1200</f>
        <v>25676.497623656989</v>
      </c>
      <c r="I179" s="101">
        <f t="shared" ref="I179:I214" si="47">$F179+$H$108*0.7*3+($F179)*$M$3*3/1200+$H$108*0.7*2*$M$3/1200+$H$108*0.7*1*$M$3/1200</f>
        <v>25852.42287118105</v>
      </c>
      <c r="J179" s="101">
        <f t="shared" ref="J179:J214" si="48">$I179+$H$108*0.7*1+$I179*$M$4*1/1200</f>
        <v>26031.772356988924</v>
      </c>
      <c r="K179" s="101">
        <f t="shared" ref="K179:K214" si="49">$I179+$H$108*0.7*2+($I179)*$M$4*2/1200+$H$108*0.7*$M$4/1200</f>
        <v>26211.168509463463</v>
      </c>
      <c r="L179" s="101">
        <f t="shared" ref="L179:L214" si="50">$I179+$H$108*0.7*3+($I179)*$M$4*3/1200+$H$108*0.7*2*$M$4/1200+$H$108*0.7*1*$M$4/1200</f>
        <v>26390.611328604671</v>
      </c>
      <c r="M179" s="101">
        <f t="shared" ref="M179:M214" si="51">$L179+$H$108*0.7*1+$L179*$M$5*1/1200</f>
        <v>26573.548737462035</v>
      </c>
      <c r="N179" s="101">
        <f t="shared" ref="N179:N214" si="52">$L179+$H$108*0.7*2+($L179)*$M$5*2/1200+$H$108*0.7*$M$5/1200</f>
        <v>26756.532812986065</v>
      </c>
      <c r="O179" s="101">
        <f t="shared" ref="O179:O214" si="53">$L179+$H$108*0.7*3+($L179)*$M$5*3/1200+$H$108*0.7*2*$M$5/1200+$H$108*0.7*1*$M$5/1200</f>
        <v>26939.563555176763</v>
      </c>
      <c r="P179" s="101">
        <f>$O179+$H$108*0.7*1+$O179*$M$6*1/1200</f>
        <v>27126.160645544609</v>
      </c>
      <c r="Q179" s="101">
        <f>$O179+$H$108*0.7*2+($O179)*$M$6*2/1200+$H$108*0.7*$M$6/1200</f>
        <v>27312.804402579117</v>
      </c>
      <c r="R179" s="101">
        <f>$O179+$H$108*0.7*3+($O179)*$M$6*3/1200+$H$108*0.7*2*$M$6/1200+$H$108*0.7*1*$M$6/1200</f>
        <v>27499.494826280297</v>
      </c>
    </row>
    <row r="180" spans="5:18" s="35" customFormat="1" ht="15" hidden="1" x14ac:dyDescent="0.2">
      <c r="E180" s="46">
        <v>30326</v>
      </c>
      <c r="F180" s="41">
        <f t="shared" si="44"/>
        <v>22624.179159847186</v>
      </c>
      <c r="G180" s="101">
        <f t="shared" si="45"/>
        <v>22782.007020912835</v>
      </c>
      <c r="H180" s="101">
        <f t="shared" si="46"/>
        <v>22939.881548645146</v>
      </c>
      <c r="I180" s="101">
        <f t="shared" si="47"/>
        <v>23097.802743044129</v>
      </c>
      <c r="J180" s="101">
        <f t="shared" si="48"/>
        <v>23258.788094664422</v>
      </c>
      <c r="K180" s="101">
        <f t="shared" si="49"/>
        <v>23419.820112951384</v>
      </c>
      <c r="L180" s="101">
        <f t="shared" si="50"/>
        <v>23580.898797905011</v>
      </c>
      <c r="M180" s="101">
        <f t="shared" si="51"/>
        <v>23745.104789891044</v>
      </c>
      <c r="N180" s="101">
        <f t="shared" si="52"/>
        <v>23909.357448543742</v>
      </c>
      <c r="O180" s="101">
        <f t="shared" si="53"/>
        <v>24073.656773863109</v>
      </c>
      <c r="P180" s="101">
        <f t="shared" ref="P180:P214" si="54">$O180+$H$108*0.7*1+$O180*$M$6*1/1200</f>
        <v>24241.147819022197</v>
      </c>
      <c r="Q180" s="101">
        <f t="shared" ref="Q180:Q214" si="55">$O180+$H$108*0.7*2+($O180)*$M$6*2/1200+$H$108*0.7*$M$6/1200</f>
        <v>24408.68553084795</v>
      </c>
      <c r="R180" s="101">
        <f t="shared" ref="R180:R214" si="56">$O180+$H$108*0.7*3+($O180)*$M$6*3/1200+$H$108*0.7*2*$M$6/1200+$H$108*0.7*1*$M$6/1200</f>
        <v>24576.269909340372</v>
      </c>
    </row>
    <row r="181" spans="5:18" s="35" customFormat="1" ht="15" hidden="1" x14ac:dyDescent="0.2">
      <c r="E181" s="46">
        <v>30691</v>
      </c>
      <c r="F181" s="41">
        <f t="shared" si="44"/>
        <v>20215.783571649597</v>
      </c>
      <c r="G181" s="101">
        <f t="shared" si="45"/>
        <v>20357.55546212726</v>
      </c>
      <c r="H181" s="101">
        <f t="shared" si="46"/>
        <v>20499.374019271592</v>
      </c>
      <c r="I181" s="101">
        <f t="shared" si="47"/>
        <v>20641.239243082589</v>
      </c>
      <c r="J181" s="101">
        <f t="shared" si="48"/>
        <v>20785.847504703139</v>
      </c>
      <c r="K181" s="101">
        <f t="shared" si="49"/>
        <v>20930.502432990357</v>
      </c>
      <c r="L181" s="101">
        <f t="shared" si="50"/>
        <v>21075.204027944241</v>
      </c>
      <c r="M181" s="101">
        <f t="shared" si="51"/>
        <v>21222.705388130536</v>
      </c>
      <c r="N181" s="101">
        <f t="shared" si="52"/>
        <v>21370.253414983497</v>
      </c>
      <c r="O181" s="101">
        <f t="shared" si="53"/>
        <v>21517.848108503124</v>
      </c>
      <c r="P181" s="101">
        <f t="shared" si="54"/>
        <v>21668.300429226478</v>
      </c>
      <c r="Q181" s="101">
        <f t="shared" si="55"/>
        <v>21818.799416616497</v>
      </c>
      <c r="R181" s="101">
        <f t="shared" si="56"/>
        <v>21969.345070673186</v>
      </c>
    </row>
    <row r="182" spans="5:18" s="35" customFormat="1" ht="15" hidden="1" x14ac:dyDescent="0.2">
      <c r="E182" s="46">
        <v>31057</v>
      </c>
      <c r="F182" s="41">
        <f t="shared" si="44"/>
        <v>18032.438647515482</v>
      </c>
      <c r="G182" s="101">
        <f t="shared" si="45"/>
        <v>18159.654905165586</v>
      </c>
      <c r="H182" s="101">
        <f t="shared" si="46"/>
        <v>18286.917829482354</v>
      </c>
      <c r="I182" s="101">
        <f t="shared" si="47"/>
        <v>18414.227420465792</v>
      </c>
      <c r="J182" s="101">
        <f t="shared" si="48"/>
        <v>18543.988936602229</v>
      </c>
      <c r="K182" s="101">
        <f t="shared" si="49"/>
        <v>18673.797119405335</v>
      </c>
      <c r="L182" s="101">
        <f t="shared" si="50"/>
        <v>18803.651968875107</v>
      </c>
      <c r="M182" s="101">
        <f t="shared" si="51"/>
        <v>18936.009648667608</v>
      </c>
      <c r="N182" s="101">
        <f t="shared" si="52"/>
        <v>19068.413995126775</v>
      </c>
      <c r="O182" s="101">
        <f t="shared" si="53"/>
        <v>19200.865008252607</v>
      </c>
      <c r="P182" s="101">
        <f t="shared" si="54"/>
        <v>19335.87077497429</v>
      </c>
      <c r="Q182" s="101">
        <f t="shared" si="55"/>
        <v>19470.923208362641</v>
      </c>
      <c r="R182" s="101">
        <f t="shared" si="56"/>
        <v>19606.022308417658</v>
      </c>
    </row>
    <row r="183" spans="5:18" s="35" customFormat="1" ht="15" hidden="1" x14ac:dyDescent="0.2">
      <c r="E183" s="46">
        <v>31422</v>
      </c>
      <c r="F183" s="41">
        <f t="shared" si="44"/>
        <v>16082.392317541411</v>
      </c>
      <c r="G183" s="101">
        <f t="shared" si="45"/>
        <v>16196.60826632502</v>
      </c>
      <c r="H183" s="101">
        <f t="shared" si="46"/>
        <v>16310.870881775298</v>
      </c>
      <c r="I183" s="101">
        <f t="shared" si="47"/>
        <v>16425.180163892237</v>
      </c>
      <c r="J183" s="101">
        <f t="shared" si="48"/>
        <v>16541.681364984852</v>
      </c>
      <c r="K183" s="101">
        <f t="shared" si="49"/>
        <v>16658.229232744132</v>
      </c>
      <c r="L183" s="101">
        <f t="shared" si="50"/>
        <v>16774.823767170081</v>
      </c>
      <c r="M183" s="101">
        <f t="shared" si="51"/>
        <v>16893.655925617881</v>
      </c>
      <c r="N183" s="101">
        <f t="shared" si="52"/>
        <v>17012.534750732346</v>
      </c>
      <c r="O183" s="101">
        <f t="shared" si="53"/>
        <v>17131.460242513484</v>
      </c>
      <c r="P183" s="101">
        <f t="shared" si="54"/>
        <v>17252.669977463574</v>
      </c>
      <c r="Q183" s="101">
        <f t="shared" si="55"/>
        <v>17373.926379080327</v>
      </c>
      <c r="R183" s="101">
        <f t="shared" si="56"/>
        <v>17495.229447363752</v>
      </c>
    </row>
    <row r="184" spans="5:18" s="35" customFormat="1" ht="15" hidden="1" x14ac:dyDescent="0.2">
      <c r="E184" s="46">
        <v>31787</v>
      </c>
      <c r="F184" s="41">
        <f t="shared" si="44"/>
        <v>14332.652861341106</v>
      </c>
      <c r="G184" s="101">
        <f t="shared" si="45"/>
        <v>14435.203880416713</v>
      </c>
      <c r="H184" s="101">
        <f t="shared" si="46"/>
        <v>14537.801566158989</v>
      </c>
      <c r="I184" s="101">
        <f t="shared" si="47"/>
        <v>14640.44591856793</v>
      </c>
      <c r="J184" s="101">
        <f t="shared" si="48"/>
        <v>14745.048891358383</v>
      </c>
      <c r="K184" s="101">
        <f t="shared" si="49"/>
        <v>14849.698530815502</v>
      </c>
      <c r="L184" s="101">
        <f t="shared" si="50"/>
        <v>14954.394836939289</v>
      </c>
      <c r="M184" s="101">
        <f t="shared" si="51"/>
        <v>15061.090802518884</v>
      </c>
      <c r="N184" s="101">
        <f t="shared" si="52"/>
        <v>15167.833434765147</v>
      </c>
      <c r="O184" s="101">
        <f t="shared" si="53"/>
        <v>15274.622733678076</v>
      </c>
      <c r="P184" s="101">
        <f t="shared" si="54"/>
        <v>15383.453551902596</v>
      </c>
      <c r="Q184" s="101">
        <f t="shared" si="55"/>
        <v>15492.331036793783</v>
      </c>
      <c r="R184" s="101">
        <f t="shared" si="56"/>
        <v>15601.255188351639</v>
      </c>
    </row>
    <row r="185" spans="5:18" s="35" customFormat="1" ht="15" hidden="1" x14ac:dyDescent="0.2">
      <c r="E185" s="46">
        <v>32152</v>
      </c>
      <c r="F185" s="41">
        <f t="shared" si="44"/>
        <v>12783.220278914572</v>
      </c>
      <c r="G185" s="101">
        <f t="shared" si="45"/>
        <v>12875.441747440669</v>
      </c>
      <c r="H185" s="101">
        <f t="shared" si="46"/>
        <v>12967.709882633433</v>
      </c>
      <c r="I185" s="101">
        <f t="shared" si="47"/>
        <v>13060.024684492864</v>
      </c>
      <c r="J185" s="101">
        <f t="shared" si="48"/>
        <v>13154.091515722817</v>
      </c>
      <c r="K185" s="101">
        <f t="shared" si="49"/>
        <v>13248.205013619436</v>
      </c>
      <c r="L185" s="101">
        <f t="shared" si="50"/>
        <v>13342.365178182723</v>
      </c>
      <c r="M185" s="101">
        <f t="shared" si="51"/>
        <v>13438.314279370608</v>
      </c>
      <c r="N185" s="101">
        <f t="shared" si="52"/>
        <v>13534.310047225159</v>
      </c>
      <c r="O185" s="101">
        <f t="shared" si="53"/>
        <v>13630.352481746379</v>
      </c>
      <c r="P185" s="101">
        <f t="shared" si="54"/>
        <v>13728.221498291354</v>
      </c>
      <c r="Q185" s="101">
        <f t="shared" si="55"/>
        <v>13826.137181502998</v>
      </c>
      <c r="R185" s="101">
        <f t="shared" si="56"/>
        <v>13924.099531381307</v>
      </c>
    </row>
    <row r="186" spans="5:18" s="35" customFormat="1" ht="15" hidden="1" x14ac:dyDescent="0.2">
      <c r="E186" s="46">
        <v>32518</v>
      </c>
      <c r="F186" s="41">
        <f t="shared" si="44"/>
        <v>11370.467680945438</v>
      </c>
      <c r="G186" s="101">
        <f t="shared" si="45"/>
        <v>11453.270798818407</v>
      </c>
      <c r="H186" s="101">
        <f t="shared" si="46"/>
        <v>11536.120583358044</v>
      </c>
      <c r="I186" s="101">
        <f t="shared" si="47"/>
        <v>11619.017034564347</v>
      </c>
      <c r="J186" s="101">
        <f t="shared" si="48"/>
        <v>11703.47714812811</v>
      </c>
      <c r="K186" s="101">
        <f t="shared" si="49"/>
        <v>11787.983928358539</v>
      </c>
      <c r="L186" s="101">
        <f t="shared" si="50"/>
        <v>11872.537375255635</v>
      </c>
      <c r="M186" s="101">
        <f t="shared" si="51"/>
        <v>11958.687624424007</v>
      </c>
      <c r="N186" s="101">
        <f t="shared" si="52"/>
        <v>12044.884540259043</v>
      </c>
      <c r="O186" s="101">
        <f t="shared" si="53"/>
        <v>12131.128122760749</v>
      </c>
      <c r="P186" s="101">
        <f t="shared" si="54"/>
        <v>12219.00231024582</v>
      </c>
      <c r="Q186" s="101">
        <f t="shared" si="55"/>
        <v>12306.92316439756</v>
      </c>
      <c r="R186" s="101">
        <f t="shared" si="56"/>
        <v>12394.890685215965</v>
      </c>
    </row>
    <row r="187" spans="5:18" s="35" customFormat="1" ht="15" hidden="1" x14ac:dyDescent="0.2">
      <c r="E187" s="46">
        <v>32874</v>
      </c>
      <c r="F187" s="41">
        <f t="shared" si="44"/>
        <v>11039.372201354676</v>
      </c>
      <c r="G187" s="101">
        <f t="shared" si="45"/>
        <v>11119.968016030374</v>
      </c>
      <c r="H187" s="101">
        <f t="shared" si="46"/>
        <v>11200.610497372738</v>
      </c>
      <c r="I187" s="101">
        <f t="shared" si="47"/>
        <v>11281.29964538177</v>
      </c>
      <c r="J187" s="101">
        <f t="shared" si="48"/>
        <v>11363.508309684315</v>
      </c>
      <c r="K187" s="101">
        <f t="shared" si="49"/>
        <v>11445.763640653528</v>
      </c>
      <c r="L187" s="101">
        <f t="shared" si="50"/>
        <v>11528.065638289407</v>
      </c>
      <c r="M187" s="101">
        <f t="shared" si="51"/>
        <v>11611.919409211336</v>
      </c>
      <c r="N187" s="101">
        <f t="shared" si="52"/>
        <v>11695.819846799932</v>
      </c>
      <c r="O187" s="101">
        <f t="shared" si="53"/>
        <v>11779.766951055197</v>
      </c>
      <c r="P187" s="101">
        <f t="shared" si="54"/>
        <v>11865.298730728899</v>
      </c>
      <c r="Q187" s="101">
        <f t="shared" si="55"/>
        <v>11950.877177069267</v>
      </c>
      <c r="R187" s="101">
        <f t="shared" si="56"/>
        <v>12036.502290076302</v>
      </c>
    </row>
    <row r="188" spans="5:18" s="35" customFormat="1" ht="15" hidden="1" x14ac:dyDescent="0.2">
      <c r="E188" s="46">
        <v>33239</v>
      </c>
      <c r="F188" s="41">
        <f t="shared" si="44"/>
        <v>9826.9264771593116</v>
      </c>
      <c r="G188" s="101">
        <f t="shared" si="45"/>
        <v>9899.4393203403743</v>
      </c>
      <c r="H188" s="101">
        <f t="shared" si="46"/>
        <v>9971.9988301881021</v>
      </c>
      <c r="I188" s="101">
        <f t="shared" si="47"/>
        <v>10044.605006702499</v>
      </c>
      <c r="J188" s="101">
        <f t="shared" si="48"/>
        <v>10118.569040080516</v>
      </c>
      <c r="K188" s="101">
        <f t="shared" si="49"/>
        <v>10192.5797401252</v>
      </c>
      <c r="L188" s="101">
        <f t="shared" si="50"/>
        <v>10266.63710683655</v>
      </c>
      <c r="M188" s="101">
        <f t="shared" si="51"/>
        <v>10342.081354215459</v>
      </c>
      <c r="N188" s="101">
        <f t="shared" si="52"/>
        <v>10417.572268261038</v>
      </c>
      <c r="O188" s="101">
        <f t="shared" si="53"/>
        <v>10493.109848973281</v>
      </c>
      <c r="P188" s="101">
        <f t="shared" si="54"/>
        <v>10570.063914633103</v>
      </c>
      <c r="Q188" s="101">
        <f t="shared" si="55"/>
        <v>10647.064646959592</v>
      </c>
      <c r="R188" s="101">
        <f t="shared" si="56"/>
        <v>10724.112045952748</v>
      </c>
    </row>
    <row r="189" spans="5:18" s="35" customFormat="1" ht="15" hidden="1" x14ac:dyDescent="0.2">
      <c r="E189" s="46">
        <v>33604</v>
      </c>
      <c r="F189" s="41">
        <f t="shared" si="44"/>
        <v>8742.9128073247703</v>
      </c>
      <c r="G189" s="101">
        <f t="shared" si="45"/>
        <v>8808.198892706936</v>
      </c>
      <c r="H189" s="101">
        <f t="shared" si="46"/>
        <v>8873.531644755767</v>
      </c>
      <c r="I189" s="101">
        <f t="shared" si="47"/>
        <v>8938.911063471267</v>
      </c>
      <c r="J189" s="101">
        <f t="shared" si="48"/>
        <v>9005.5038038944094</v>
      </c>
      <c r="K189" s="101">
        <f t="shared" si="49"/>
        <v>9072.1432109842171</v>
      </c>
      <c r="L189" s="101">
        <f t="shared" si="50"/>
        <v>9138.8292847406938</v>
      </c>
      <c r="M189" s="101">
        <f t="shared" si="51"/>
        <v>9206.7548133056316</v>
      </c>
      <c r="N189" s="101">
        <f t="shared" si="52"/>
        <v>9274.7270085372365</v>
      </c>
      <c r="O189" s="101">
        <f t="shared" si="53"/>
        <v>9342.7458704355086</v>
      </c>
      <c r="P189" s="101">
        <f t="shared" si="54"/>
        <v>9412.0308429050783</v>
      </c>
      <c r="Q189" s="101">
        <f t="shared" si="55"/>
        <v>9481.3624820413152</v>
      </c>
      <c r="R189" s="101">
        <f t="shared" si="56"/>
        <v>9550.7407878442191</v>
      </c>
    </row>
    <row r="190" spans="5:18" s="35" customFormat="1" ht="15" hidden="1" x14ac:dyDescent="0.2">
      <c r="E190" s="46">
        <v>33970</v>
      </c>
      <c r="F190" s="41">
        <f t="shared" si="44"/>
        <v>7790.8660190353166</v>
      </c>
      <c r="G190" s="101">
        <f t="shared" si="45"/>
        <v>7849.8051258288851</v>
      </c>
      <c r="H190" s="101">
        <f t="shared" si="46"/>
        <v>7908.7908992891216</v>
      </c>
      <c r="I190" s="101">
        <f t="shared" si="47"/>
        <v>7967.8233394160234</v>
      </c>
      <c r="J190" s="101">
        <f t="shared" si="48"/>
        <v>8027.9421616787968</v>
      </c>
      <c r="K190" s="101">
        <f t="shared" si="49"/>
        <v>8088.1076506082372</v>
      </c>
      <c r="L190" s="101">
        <f t="shared" si="50"/>
        <v>8148.3198062043439</v>
      </c>
      <c r="M190" s="101">
        <f t="shared" si="51"/>
        <v>8209.6419382457061</v>
      </c>
      <c r="N190" s="101">
        <f t="shared" si="52"/>
        <v>8271.0107369537363</v>
      </c>
      <c r="O190" s="101">
        <f t="shared" si="53"/>
        <v>8332.4262023284318</v>
      </c>
      <c r="P190" s="101">
        <f t="shared" si="54"/>
        <v>8394.9757103439551</v>
      </c>
      <c r="Q190" s="101">
        <f t="shared" si="55"/>
        <v>8457.5718850261455</v>
      </c>
      <c r="R190" s="101">
        <f t="shared" si="56"/>
        <v>8520.2147263750012</v>
      </c>
    </row>
    <row r="191" spans="5:18" s="35" customFormat="1" ht="15" hidden="1" x14ac:dyDescent="0.2">
      <c r="E191" s="46">
        <v>34335</v>
      </c>
      <c r="F191" s="41">
        <f t="shared" si="44"/>
        <v>6933.0812889923372</v>
      </c>
      <c r="G191" s="101">
        <f t="shared" si="45"/>
        <v>6986.3018309189529</v>
      </c>
      <c r="H191" s="101">
        <f t="shared" si="46"/>
        <v>7039.5690395122356</v>
      </c>
      <c r="I191" s="101">
        <f t="shared" si="47"/>
        <v>7092.8829147721844</v>
      </c>
      <c r="J191" s="101">
        <f t="shared" si="48"/>
        <v>7147.168800870666</v>
      </c>
      <c r="K191" s="101">
        <f t="shared" si="49"/>
        <v>7201.5013536358138</v>
      </c>
      <c r="L191" s="101">
        <f t="shared" si="50"/>
        <v>7255.8805730676286</v>
      </c>
      <c r="M191" s="101">
        <f t="shared" si="51"/>
        <v>7311.2531102214125</v>
      </c>
      <c r="N191" s="101">
        <f t="shared" si="52"/>
        <v>7366.6723140418644</v>
      </c>
      <c r="O191" s="101">
        <f t="shared" si="53"/>
        <v>7422.1381845289816</v>
      </c>
      <c r="P191" s="101">
        <f t="shared" si="54"/>
        <v>7478.619105759175</v>
      </c>
      <c r="Q191" s="101">
        <f t="shared" si="55"/>
        <v>7535.1466936560355</v>
      </c>
      <c r="R191" s="101">
        <f t="shared" si="56"/>
        <v>7591.7209482195613</v>
      </c>
    </row>
    <row r="192" spans="5:18" s="35" customFormat="1" ht="15" hidden="1" x14ac:dyDescent="0.2">
      <c r="E192" s="46">
        <v>34700</v>
      </c>
      <c r="F192" s="41">
        <f t="shared" si="44"/>
        <v>6181.3413744766513</v>
      </c>
      <c r="G192" s="101">
        <f t="shared" si="45"/>
        <v>6229.5503169731619</v>
      </c>
      <c r="H192" s="101">
        <f t="shared" si="46"/>
        <v>6277.8059261363405</v>
      </c>
      <c r="I192" s="101">
        <f t="shared" si="47"/>
        <v>6326.1082019661844</v>
      </c>
      <c r="J192" s="101">
        <f t="shared" si="48"/>
        <v>6375.282256645959</v>
      </c>
      <c r="K192" s="101">
        <f t="shared" si="49"/>
        <v>6424.5029779924007</v>
      </c>
      <c r="L192" s="101">
        <f t="shared" si="50"/>
        <v>6473.7703660055085</v>
      </c>
      <c r="M192" s="101">
        <f t="shared" si="51"/>
        <v>6523.9288351122123</v>
      </c>
      <c r="N192" s="101">
        <f t="shared" si="52"/>
        <v>6574.1339708855821</v>
      </c>
      <c r="O192" s="101">
        <f t="shared" si="53"/>
        <v>6624.3857733256191</v>
      </c>
      <c r="P192" s="101">
        <f t="shared" si="54"/>
        <v>6675.5483451477903</v>
      </c>
      <c r="Q192" s="101">
        <f t="shared" si="55"/>
        <v>6726.7575836366277</v>
      </c>
      <c r="R192" s="101">
        <f t="shared" si="56"/>
        <v>6778.0134887921322</v>
      </c>
    </row>
    <row r="193" spans="5:18" s="35" customFormat="1" ht="15" hidden="1" x14ac:dyDescent="0.2">
      <c r="E193" s="46">
        <v>35065</v>
      </c>
      <c r="F193" s="41">
        <f t="shared" si="44"/>
        <v>5509.7242094704734</v>
      </c>
      <c r="G193" s="101">
        <f t="shared" si="45"/>
        <v>5553.4557042002762</v>
      </c>
      <c r="H193" s="101">
        <f t="shared" si="46"/>
        <v>5597.2338655967469</v>
      </c>
      <c r="I193" s="101">
        <f t="shared" si="47"/>
        <v>5641.0586936598829</v>
      </c>
      <c r="J193" s="101">
        <f t="shared" si="48"/>
        <v>5685.6657516176156</v>
      </c>
      <c r="K193" s="101">
        <f t="shared" si="49"/>
        <v>5730.3194762420153</v>
      </c>
      <c r="L193" s="101">
        <f t="shared" si="50"/>
        <v>5775.0198675330812</v>
      </c>
      <c r="M193" s="101">
        <f t="shared" si="51"/>
        <v>5820.5199999833021</v>
      </c>
      <c r="N193" s="101">
        <f t="shared" si="52"/>
        <v>5866.0667991001892</v>
      </c>
      <c r="O193" s="101">
        <f t="shared" si="53"/>
        <v>5911.6602648837434</v>
      </c>
      <c r="P193" s="101">
        <f t="shared" si="54"/>
        <v>5958.0713333163012</v>
      </c>
      <c r="Q193" s="101">
        <f t="shared" si="55"/>
        <v>6004.529068415527</v>
      </c>
      <c r="R193" s="101">
        <f t="shared" si="56"/>
        <v>6051.0334701814181</v>
      </c>
    </row>
    <row r="194" spans="5:18" s="35" customFormat="1" ht="15" hidden="1" x14ac:dyDescent="0.2">
      <c r="E194" s="46">
        <v>35431</v>
      </c>
      <c r="F194" s="41">
        <f t="shared" si="44"/>
        <v>4906.4470366929945</v>
      </c>
      <c r="G194" s="101">
        <f t="shared" si="45"/>
        <v>4946.1566836042812</v>
      </c>
      <c r="H194" s="101">
        <f t="shared" si="46"/>
        <v>4985.9129971822349</v>
      </c>
      <c r="I194" s="101">
        <f t="shared" si="47"/>
        <v>5025.7159774268548</v>
      </c>
      <c r="J194" s="101">
        <f t="shared" si="48"/>
        <v>5066.2207506097002</v>
      </c>
      <c r="K194" s="101">
        <f t="shared" si="49"/>
        <v>5106.7721904592136</v>
      </c>
      <c r="L194" s="101">
        <f t="shared" si="50"/>
        <v>5147.3702969753922</v>
      </c>
      <c r="M194" s="101">
        <f t="shared" si="51"/>
        <v>5188.6860989552279</v>
      </c>
      <c r="N194" s="101">
        <f t="shared" si="52"/>
        <v>5230.0485676017315</v>
      </c>
      <c r="O194" s="101">
        <f t="shared" si="53"/>
        <v>5271.4577029149004</v>
      </c>
      <c r="P194" s="101">
        <f t="shared" si="54"/>
        <v>5313.6007542676662</v>
      </c>
      <c r="Q194" s="101">
        <f t="shared" si="55"/>
        <v>5355.7904722870999</v>
      </c>
      <c r="R194" s="101">
        <f t="shared" si="56"/>
        <v>5398.0268569731988</v>
      </c>
    </row>
    <row r="195" spans="5:18" s="35" customFormat="1" ht="15" hidden="1" x14ac:dyDescent="0.2">
      <c r="E195" s="46">
        <v>35796</v>
      </c>
      <c r="F195" s="41">
        <f t="shared" si="44"/>
        <v>4377.4012347846201</v>
      </c>
      <c r="G195" s="101">
        <f t="shared" si="45"/>
        <v>4413.5839096831842</v>
      </c>
      <c r="H195" s="101">
        <f t="shared" si="46"/>
        <v>4449.8132512484153</v>
      </c>
      <c r="I195" s="101">
        <f t="shared" si="47"/>
        <v>4486.0892594803126</v>
      </c>
      <c r="J195" s="101">
        <f t="shared" si="48"/>
        <v>4522.9965212101815</v>
      </c>
      <c r="K195" s="101">
        <f t="shared" si="49"/>
        <v>4559.9504496067175</v>
      </c>
      <c r="L195" s="101">
        <f t="shared" si="50"/>
        <v>4596.9510446699196</v>
      </c>
      <c r="M195" s="101">
        <f t="shared" si="51"/>
        <v>4634.5973849677193</v>
      </c>
      <c r="N195" s="101">
        <f t="shared" si="52"/>
        <v>4672.2903919321852</v>
      </c>
      <c r="O195" s="101">
        <f t="shared" si="53"/>
        <v>4710.0300655633182</v>
      </c>
      <c r="P195" s="101">
        <f t="shared" si="54"/>
        <v>4748.4302660004068</v>
      </c>
      <c r="Q195" s="101">
        <f t="shared" si="55"/>
        <v>4786.8771331041626</v>
      </c>
      <c r="R195" s="101">
        <f t="shared" si="56"/>
        <v>4825.3706668745845</v>
      </c>
    </row>
    <row r="196" spans="5:18" s="35" customFormat="1" ht="15" hidden="1" x14ac:dyDescent="0.2">
      <c r="E196" s="46">
        <v>36161</v>
      </c>
      <c r="F196" s="41">
        <f t="shared" si="44"/>
        <v>3903.7343920960511</v>
      </c>
      <c r="G196" s="101">
        <f t="shared" si="45"/>
        <v>3936.7592880433581</v>
      </c>
      <c r="H196" s="101">
        <f t="shared" si="46"/>
        <v>3969.8308506573317</v>
      </c>
      <c r="I196" s="101">
        <f t="shared" si="47"/>
        <v>4002.9490799379719</v>
      </c>
      <c r="J196" s="101">
        <f t="shared" si="48"/>
        <v>4036.6354071375586</v>
      </c>
      <c r="K196" s="101">
        <f t="shared" si="49"/>
        <v>4070.3684010038114</v>
      </c>
      <c r="L196" s="101">
        <f t="shared" si="50"/>
        <v>4104.1480615367318</v>
      </c>
      <c r="M196" s="101">
        <f t="shared" si="51"/>
        <v>4138.5090486136432</v>
      </c>
      <c r="N196" s="101">
        <f t="shared" si="52"/>
        <v>4172.9167023572218</v>
      </c>
      <c r="O196" s="101">
        <f t="shared" si="53"/>
        <v>4207.3710227674665</v>
      </c>
      <c r="P196" s="101">
        <f t="shared" si="54"/>
        <v>4242.4201629192494</v>
      </c>
      <c r="Q196" s="101">
        <f t="shared" si="55"/>
        <v>4277.5159697376994</v>
      </c>
      <c r="R196" s="101">
        <f t="shared" si="56"/>
        <v>4312.6584432228165</v>
      </c>
    </row>
    <row r="197" spans="5:18" s="35" customFormat="1" ht="15" hidden="1" x14ac:dyDescent="0.2">
      <c r="E197" s="46">
        <v>36526</v>
      </c>
      <c r="F197" s="41">
        <f t="shared" si="44"/>
        <v>3491.3378872676967</v>
      </c>
      <c r="G197" s="101">
        <f t="shared" si="45"/>
        <v>3521.6134731828147</v>
      </c>
      <c r="H197" s="101">
        <f t="shared" si="46"/>
        <v>3551.9357257645993</v>
      </c>
      <c r="I197" s="101">
        <f t="shared" si="47"/>
        <v>3582.3046450130505</v>
      </c>
      <c r="J197" s="101">
        <f t="shared" si="48"/>
        <v>3613.186675979804</v>
      </c>
      <c r="K197" s="101">
        <f t="shared" si="49"/>
        <v>3644.1153736132246</v>
      </c>
      <c r="L197" s="101">
        <f t="shared" si="50"/>
        <v>3675.0907379133114</v>
      </c>
      <c r="M197" s="101">
        <f t="shared" si="51"/>
        <v>3706.5913428327335</v>
      </c>
      <c r="N197" s="101">
        <f t="shared" si="52"/>
        <v>3738.1386144188223</v>
      </c>
      <c r="O197" s="101">
        <f t="shared" si="53"/>
        <v>3769.7325526715777</v>
      </c>
      <c r="P197" s="101">
        <f t="shared" si="54"/>
        <v>3801.8641030227213</v>
      </c>
      <c r="Q197" s="101">
        <f t="shared" si="55"/>
        <v>3834.0423200405321</v>
      </c>
      <c r="R197" s="101">
        <f t="shared" si="56"/>
        <v>3866.267203725009</v>
      </c>
    </row>
    <row r="198" spans="5:18" s="35" customFormat="1" ht="15" hidden="1" x14ac:dyDescent="0.2">
      <c r="E198" s="46">
        <v>36892</v>
      </c>
      <c r="F198" s="41">
        <f t="shared" si="44"/>
        <v>3115.4679300098519</v>
      </c>
      <c r="G198" s="101">
        <f t="shared" si="45"/>
        <v>3143.2377162099174</v>
      </c>
      <c r="H198" s="101">
        <f t="shared" si="46"/>
        <v>3171.0541690766499</v>
      </c>
      <c r="I198" s="101">
        <f t="shared" si="47"/>
        <v>3198.9172886100487</v>
      </c>
      <c r="J198" s="101">
        <f t="shared" si="48"/>
        <v>3227.2434038674492</v>
      </c>
      <c r="K198" s="101">
        <f t="shared" si="49"/>
        <v>3255.6161857915158</v>
      </c>
      <c r="L198" s="101">
        <f t="shared" si="50"/>
        <v>3284.0356343822496</v>
      </c>
      <c r="M198" s="101">
        <f t="shared" si="51"/>
        <v>3312.9292052781311</v>
      </c>
      <c r="N198" s="101">
        <f t="shared" si="52"/>
        <v>3341.8694428406793</v>
      </c>
      <c r="O198" s="101">
        <f t="shared" si="53"/>
        <v>3370.8563470698946</v>
      </c>
      <c r="P198" s="101">
        <f t="shared" si="54"/>
        <v>3400.3287227170272</v>
      </c>
      <c r="Q198" s="101">
        <f t="shared" si="55"/>
        <v>3429.8477650308264</v>
      </c>
      <c r="R198" s="101">
        <f t="shared" si="56"/>
        <v>3459.4134740112922</v>
      </c>
    </row>
    <row r="199" spans="5:18" s="35" customFormat="1" ht="15" hidden="1" x14ac:dyDescent="0.2">
      <c r="E199" s="46">
        <v>37257</v>
      </c>
      <c r="F199" s="41">
        <f t="shared" si="44"/>
        <v>2784.3724504190882</v>
      </c>
      <c r="G199" s="101">
        <f t="shared" si="45"/>
        <v>2809.9349334218823</v>
      </c>
      <c r="H199" s="101">
        <f t="shared" si="46"/>
        <v>2835.5440830913426</v>
      </c>
      <c r="I199" s="101">
        <f t="shared" si="47"/>
        <v>2861.19989942747</v>
      </c>
      <c r="J199" s="101">
        <f t="shared" si="48"/>
        <v>2887.2745654236533</v>
      </c>
      <c r="K199" s="101">
        <f t="shared" si="49"/>
        <v>2913.3958980865027</v>
      </c>
      <c r="L199" s="101">
        <f t="shared" si="50"/>
        <v>2939.5638974160192</v>
      </c>
      <c r="M199" s="101">
        <f t="shared" si="51"/>
        <v>2966.1609900654594</v>
      </c>
      <c r="N199" s="101">
        <f t="shared" si="52"/>
        <v>2992.8047493815661</v>
      </c>
      <c r="O199" s="101">
        <f t="shared" si="53"/>
        <v>3019.4951753643395</v>
      </c>
      <c r="P199" s="101">
        <f t="shared" si="54"/>
        <v>3046.6251432001018</v>
      </c>
      <c r="Q199" s="101">
        <f t="shared" si="55"/>
        <v>3073.8017777025307</v>
      </c>
      <c r="R199" s="101">
        <f t="shared" si="56"/>
        <v>3101.0250788716262</v>
      </c>
    </row>
    <row r="200" spans="5:18" s="35" customFormat="1" ht="15" hidden="1" x14ac:dyDescent="0.2">
      <c r="E200" s="46">
        <v>37622</v>
      </c>
      <c r="F200" s="41">
        <f t="shared" si="44"/>
        <v>2481.5555883022676</v>
      </c>
      <c r="G200" s="101">
        <f t="shared" si="45"/>
        <v>2505.0992922242826</v>
      </c>
      <c r="H200" s="101">
        <f t="shared" si="46"/>
        <v>2528.6896628129643</v>
      </c>
      <c r="I200" s="101">
        <f t="shared" si="47"/>
        <v>2552.3267000683127</v>
      </c>
      <c r="J200" s="101">
        <f t="shared" si="48"/>
        <v>2576.3422114021014</v>
      </c>
      <c r="K200" s="101">
        <f t="shared" si="49"/>
        <v>2600.4043894025567</v>
      </c>
      <c r="L200" s="101">
        <f t="shared" si="50"/>
        <v>2624.5132340696787</v>
      </c>
      <c r="M200" s="101">
        <f t="shared" si="51"/>
        <v>2649.0099889634766</v>
      </c>
      <c r="N200" s="101">
        <f t="shared" si="52"/>
        <v>2673.5534105239408</v>
      </c>
      <c r="O200" s="101">
        <f t="shared" si="53"/>
        <v>2698.143498751072</v>
      </c>
      <c r="P200" s="101">
        <f t="shared" si="54"/>
        <v>2723.131122076079</v>
      </c>
      <c r="Q200" s="101">
        <f t="shared" si="55"/>
        <v>2748.1654120677531</v>
      </c>
      <c r="R200" s="101">
        <f t="shared" si="56"/>
        <v>2773.2463687260934</v>
      </c>
    </row>
    <row r="201" spans="5:18" s="35" customFormat="1" ht="15" hidden="1" x14ac:dyDescent="0.2">
      <c r="E201" s="46">
        <v>37987</v>
      </c>
      <c r="F201" s="41">
        <f t="shared" si="44"/>
        <v>2207.0173436593918</v>
      </c>
      <c r="G201" s="101">
        <f t="shared" si="45"/>
        <v>2228.7307926171211</v>
      </c>
      <c r="H201" s="101">
        <f t="shared" si="46"/>
        <v>2250.490908241517</v>
      </c>
      <c r="I201" s="101">
        <f t="shared" si="47"/>
        <v>2272.2976905325795</v>
      </c>
      <c r="J201" s="101">
        <f t="shared" si="48"/>
        <v>2294.4463418027967</v>
      </c>
      <c r="K201" s="101">
        <f t="shared" si="49"/>
        <v>2316.6416597396806</v>
      </c>
      <c r="L201" s="101">
        <f t="shared" si="50"/>
        <v>2338.883644343231</v>
      </c>
      <c r="M201" s="101">
        <f t="shared" si="51"/>
        <v>2361.4762019721861</v>
      </c>
      <c r="N201" s="101">
        <f t="shared" si="52"/>
        <v>2384.1154262678074</v>
      </c>
      <c r="O201" s="101">
        <f t="shared" si="53"/>
        <v>2406.8013172300957</v>
      </c>
      <c r="P201" s="101">
        <f t="shared" si="54"/>
        <v>2429.846659344963</v>
      </c>
      <c r="Q201" s="101">
        <f t="shared" si="55"/>
        <v>2452.9386681264969</v>
      </c>
      <c r="R201" s="101">
        <f t="shared" si="56"/>
        <v>2476.0773435746974</v>
      </c>
    </row>
    <row r="202" spans="5:18" s="35" customFormat="1" ht="15" hidden="1" x14ac:dyDescent="0.2">
      <c r="E202" s="46">
        <v>38353</v>
      </c>
      <c r="F202" s="41">
        <f t="shared" si="44"/>
        <v>1953.6880621219732</v>
      </c>
      <c r="G202" s="101">
        <f t="shared" si="45"/>
        <v>1973.7126492027865</v>
      </c>
      <c r="H202" s="101">
        <f t="shared" si="46"/>
        <v>1993.7839029502661</v>
      </c>
      <c r="I202" s="101">
        <f t="shared" si="47"/>
        <v>2013.9018233644126</v>
      </c>
      <c r="J202" s="101">
        <f t="shared" si="48"/>
        <v>2034.3278355201753</v>
      </c>
      <c r="K202" s="101">
        <f t="shared" si="49"/>
        <v>2054.8005143426049</v>
      </c>
      <c r="L202" s="101">
        <f t="shared" si="50"/>
        <v>2075.3198598317008</v>
      </c>
      <c r="M202" s="101">
        <f t="shared" si="51"/>
        <v>2096.1553255639124</v>
      </c>
      <c r="N202" s="101">
        <f t="shared" si="52"/>
        <v>2117.0374579627901</v>
      </c>
      <c r="O202" s="101">
        <f t="shared" si="53"/>
        <v>2137.9662570283349</v>
      </c>
      <c r="P202" s="101">
        <f t="shared" si="54"/>
        <v>2159.2193654085236</v>
      </c>
      <c r="Q202" s="101">
        <f t="shared" si="55"/>
        <v>2180.5191404553793</v>
      </c>
      <c r="R202" s="101">
        <f t="shared" si="56"/>
        <v>2201.8655821689013</v>
      </c>
    </row>
    <row r="203" spans="5:18" s="35" customFormat="1" ht="15" hidden="1" x14ac:dyDescent="0.2">
      <c r="E203" s="46">
        <v>38718</v>
      </c>
      <c r="F203" s="41">
        <f t="shared" si="44"/>
        <v>1719.2111922338518</v>
      </c>
      <c r="G203" s="101">
        <f t="shared" si="45"/>
        <v>1737.6726001820775</v>
      </c>
      <c r="H203" s="101">
        <f t="shared" si="46"/>
        <v>1756.1806747969697</v>
      </c>
      <c r="I203" s="101">
        <f t="shared" si="47"/>
        <v>1774.7354160785287</v>
      </c>
      <c r="J203" s="101">
        <f t="shared" si="48"/>
        <v>1793.5669855190522</v>
      </c>
      <c r="K203" s="101">
        <f t="shared" si="49"/>
        <v>1812.4452216262423</v>
      </c>
      <c r="L203" s="101">
        <f t="shared" si="50"/>
        <v>1831.3701244000993</v>
      </c>
      <c r="M203" s="101">
        <f t="shared" si="51"/>
        <v>1850.5792585627667</v>
      </c>
      <c r="N203" s="101">
        <f t="shared" si="52"/>
        <v>1869.8350593921004</v>
      </c>
      <c r="O203" s="101">
        <f t="shared" si="53"/>
        <v>1889.1375268881011</v>
      </c>
      <c r="P203" s="101">
        <f t="shared" si="54"/>
        <v>1908.7317770673551</v>
      </c>
      <c r="Q203" s="101">
        <f t="shared" si="55"/>
        <v>1928.3726939132757</v>
      </c>
      <c r="R203" s="101">
        <f t="shared" si="56"/>
        <v>1948.060277425863</v>
      </c>
    </row>
    <row r="204" spans="5:18" s="35" customFormat="1" ht="15" hidden="1" x14ac:dyDescent="0.2">
      <c r="E204" s="46">
        <v>39083</v>
      </c>
      <c r="F204" s="41">
        <f t="shared" si="44"/>
        <v>1507.1215611792693</v>
      </c>
      <c r="G204" s="101">
        <f t="shared" si="45"/>
        <v>1524.1690382537977</v>
      </c>
      <c r="H204" s="101">
        <f t="shared" si="46"/>
        <v>1541.2631819949929</v>
      </c>
      <c r="I204" s="101">
        <f t="shared" si="47"/>
        <v>1558.4039924028546</v>
      </c>
      <c r="J204" s="101">
        <f t="shared" si="48"/>
        <v>1575.793352352207</v>
      </c>
      <c r="K204" s="101">
        <f t="shared" si="49"/>
        <v>1593.229378968226</v>
      </c>
      <c r="L204" s="101">
        <f t="shared" si="50"/>
        <v>1610.7120722509114</v>
      </c>
      <c r="M204" s="101">
        <f t="shared" si="51"/>
        <v>1628.4501527325842</v>
      </c>
      <c r="N204" s="101">
        <f t="shared" si="52"/>
        <v>1646.2348998809236</v>
      </c>
      <c r="O204" s="101">
        <f t="shared" si="53"/>
        <v>1664.0663136959295</v>
      </c>
      <c r="P204" s="101">
        <f t="shared" si="54"/>
        <v>1682.160089120569</v>
      </c>
      <c r="Q204" s="101">
        <f t="shared" si="55"/>
        <v>1700.3005312118751</v>
      </c>
      <c r="R204" s="101">
        <f t="shared" si="56"/>
        <v>1718.487639969848</v>
      </c>
    </row>
    <row r="205" spans="5:18" s="35" customFormat="1" ht="15" hidden="1" x14ac:dyDescent="0.2">
      <c r="E205" s="46">
        <v>39448</v>
      </c>
      <c r="F205" s="41">
        <f t="shared" si="44"/>
        <v>1307.9929631335781</v>
      </c>
      <c r="G205" s="101">
        <f t="shared" si="45"/>
        <v>1323.7129162211352</v>
      </c>
      <c r="H205" s="101">
        <f t="shared" si="46"/>
        <v>1339.4795359753591</v>
      </c>
      <c r="I205" s="101">
        <f t="shared" si="47"/>
        <v>1355.2928223962494</v>
      </c>
      <c r="J205" s="101">
        <f t="shared" si="48"/>
        <v>1371.3281078788912</v>
      </c>
      <c r="K205" s="101">
        <f t="shared" si="49"/>
        <v>1387.4100600281995</v>
      </c>
      <c r="L205" s="101">
        <f t="shared" si="50"/>
        <v>1403.5386788441742</v>
      </c>
      <c r="M205" s="101">
        <f t="shared" si="51"/>
        <v>1419.8956033698021</v>
      </c>
      <c r="N205" s="101">
        <f t="shared" si="52"/>
        <v>1436.2991945620965</v>
      </c>
      <c r="O205" s="101">
        <f t="shared" si="53"/>
        <v>1452.7494524210576</v>
      </c>
      <c r="P205" s="101">
        <f t="shared" si="54"/>
        <v>1469.4344487705314</v>
      </c>
      <c r="Q205" s="101">
        <f t="shared" si="55"/>
        <v>1486.1661117866718</v>
      </c>
      <c r="R205" s="101">
        <f t="shared" si="56"/>
        <v>1502.9444414694788</v>
      </c>
    </row>
    <row r="206" spans="5:18" s="35" customFormat="1" ht="15" hidden="1" x14ac:dyDescent="0.2">
      <c r="E206" s="46">
        <v>39814</v>
      </c>
      <c r="F206" s="41">
        <f t="shared" si="44"/>
        <v>1120.6471223686965</v>
      </c>
      <c r="G206" s="101">
        <f t="shared" si="45"/>
        <v>1135.1181031844878</v>
      </c>
      <c r="H206" s="101">
        <f t="shared" si="46"/>
        <v>1149.6357506669458</v>
      </c>
      <c r="I206" s="101">
        <f t="shared" si="47"/>
        <v>1164.2000648160704</v>
      </c>
      <c r="J206" s="101">
        <f t="shared" si="48"/>
        <v>1178.9613985815108</v>
      </c>
      <c r="K206" s="101">
        <f t="shared" si="49"/>
        <v>1193.7693990136179</v>
      </c>
      <c r="L206" s="101">
        <f t="shared" si="50"/>
        <v>1208.6240661123916</v>
      </c>
      <c r="M206" s="101">
        <f t="shared" si="51"/>
        <v>1223.6815598864741</v>
      </c>
      <c r="N206" s="101">
        <f t="shared" si="52"/>
        <v>1238.7857203272233</v>
      </c>
      <c r="O206" s="101">
        <f t="shared" si="53"/>
        <v>1253.9365474346394</v>
      </c>
      <c r="P206" s="101">
        <f t="shared" si="54"/>
        <v>1269.2961244175369</v>
      </c>
      <c r="Q206" s="101">
        <f t="shared" si="55"/>
        <v>1284.7023680671011</v>
      </c>
      <c r="R206" s="101">
        <f t="shared" si="56"/>
        <v>1300.155278383332</v>
      </c>
    </row>
    <row r="207" spans="5:18" s="35" customFormat="1" ht="15" hidden="1" x14ac:dyDescent="0.2">
      <c r="E207" s="46">
        <v>40179</v>
      </c>
      <c r="F207" s="41">
        <f t="shared" si="44"/>
        <v>953.33196898119309</v>
      </c>
      <c r="G207" s="101">
        <f t="shared" si="45"/>
        <v>966.68751544106772</v>
      </c>
      <c r="H207" s="101">
        <f t="shared" si="46"/>
        <v>980.08972856760897</v>
      </c>
      <c r="I207" s="101">
        <f t="shared" si="47"/>
        <v>993.53860836081697</v>
      </c>
      <c r="J207" s="101">
        <f t="shared" si="48"/>
        <v>1007.1621990832224</v>
      </c>
      <c r="K207" s="101">
        <f t="shared" si="49"/>
        <v>1020.8324564722944</v>
      </c>
      <c r="L207" s="101">
        <f t="shared" si="50"/>
        <v>1034.5493805280332</v>
      </c>
      <c r="M207" s="101">
        <f t="shared" si="51"/>
        <v>1048.4463763982201</v>
      </c>
      <c r="N207" s="101">
        <f t="shared" si="52"/>
        <v>1062.3900389350736</v>
      </c>
      <c r="O207" s="101">
        <f t="shared" si="53"/>
        <v>1076.3803681385937</v>
      </c>
      <c r="P207" s="101">
        <f t="shared" si="54"/>
        <v>1090.5562372595177</v>
      </c>
      <c r="Q207" s="101">
        <f t="shared" si="55"/>
        <v>1104.7787730471082</v>
      </c>
      <c r="R207" s="101">
        <f t="shared" si="56"/>
        <v>1119.0479755013655</v>
      </c>
    </row>
    <row r="208" spans="5:18" s="35" customFormat="1" ht="15" hidden="1" x14ac:dyDescent="0.2">
      <c r="E208" s="46">
        <v>40544</v>
      </c>
      <c r="F208" s="41">
        <f t="shared" si="44"/>
        <v>796.62129714641821</v>
      </c>
      <c r="G208" s="101">
        <f t="shared" si="45"/>
        <v>808.93210579406104</v>
      </c>
      <c r="H208" s="101">
        <f t="shared" si="46"/>
        <v>821.28958110837038</v>
      </c>
      <c r="I208" s="101">
        <f t="shared" si="47"/>
        <v>833.69372308934658</v>
      </c>
      <c r="J208" s="101">
        <f t="shared" si="48"/>
        <v>846.25168124327558</v>
      </c>
      <c r="K208" s="101">
        <f t="shared" si="49"/>
        <v>858.8563060638711</v>
      </c>
      <c r="L208" s="101">
        <f t="shared" si="50"/>
        <v>871.50759755113347</v>
      </c>
      <c r="M208" s="101">
        <f t="shared" si="51"/>
        <v>884.31764820147441</v>
      </c>
      <c r="N208" s="101">
        <f t="shared" si="52"/>
        <v>897.17436551848186</v>
      </c>
      <c r="O208" s="101">
        <f t="shared" si="53"/>
        <v>910.07774950215617</v>
      </c>
      <c r="P208" s="101">
        <f t="shared" si="54"/>
        <v>923.14493449883719</v>
      </c>
      <c r="Q208" s="101">
        <f t="shared" si="55"/>
        <v>936.25878616218483</v>
      </c>
      <c r="R208" s="101">
        <f t="shared" si="56"/>
        <v>949.41930449219933</v>
      </c>
    </row>
    <row r="209" spans="5:18" s="35" customFormat="1" ht="15" hidden="1" x14ac:dyDescent="0.2">
      <c r="E209" s="46">
        <v>40909</v>
      </c>
      <c r="F209" s="41">
        <f t="shared" si="44"/>
        <v>651.69338259245353</v>
      </c>
      <c r="G209" s="101">
        <f t="shared" si="45"/>
        <v>663.03800514306988</v>
      </c>
      <c r="H209" s="101">
        <f t="shared" si="46"/>
        <v>674.42929436035286</v>
      </c>
      <c r="I209" s="101">
        <f t="shared" si="47"/>
        <v>685.86725024430257</v>
      </c>
      <c r="J209" s="101">
        <f t="shared" si="48"/>
        <v>697.43969857926459</v>
      </c>
      <c r="K209" s="101">
        <f t="shared" si="49"/>
        <v>709.05881358089323</v>
      </c>
      <c r="L209" s="101">
        <f t="shared" si="50"/>
        <v>720.72459524918861</v>
      </c>
      <c r="M209" s="101">
        <f t="shared" si="51"/>
        <v>732.52942588418318</v>
      </c>
      <c r="N209" s="101">
        <f t="shared" si="52"/>
        <v>744.38092318584438</v>
      </c>
      <c r="O209" s="101">
        <f t="shared" si="53"/>
        <v>756.27908715417232</v>
      </c>
      <c r="P209" s="101">
        <f t="shared" si="54"/>
        <v>768.32094773520009</v>
      </c>
      <c r="Q209" s="101">
        <f t="shared" si="55"/>
        <v>780.40947498289461</v>
      </c>
      <c r="R209" s="101">
        <f t="shared" si="56"/>
        <v>792.54466889725575</v>
      </c>
    </row>
    <row r="210" spans="5:18" s="35" customFormat="1" ht="15" hidden="1" x14ac:dyDescent="0.2">
      <c r="E210" s="46">
        <v>41275</v>
      </c>
      <c r="F210" s="41">
        <f t="shared" si="44"/>
        <v>518.54822531929926</v>
      </c>
      <c r="G210" s="101">
        <f t="shared" si="45"/>
        <v>529.00521348809457</v>
      </c>
      <c r="H210" s="101">
        <f t="shared" si="46"/>
        <v>539.5088683235565</v>
      </c>
      <c r="I210" s="101">
        <f t="shared" si="47"/>
        <v>550.05918982568528</v>
      </c>
      <c r="J210" s="101">
        <f t="shared" si="48"/>
        <v>560.72625109118985</v>
      </c>
      <c r="K210" s="101">
        <f t="shared" si="49"/>
        <v>571.43997902336105</v>
      </c>
      <c r="L210" s="101">
        <f t="shared" si="50"/>
        <v>582.20037362219898</v>
      </c>
      <c r="M210" s="101">
        <f t="shared" si="51"/>
        <v>593.08170944634696</v>
      </c>
      <c r="N210" s="101">
        <f t="shared" si="52"/>
        <v>604.00971193716157</v>
      </c>
      <c r="O210" s="101">
        <f t="shared" si="53"/>
        <v>614.98438109464291</v>
      </c>
      <c r="P210" s="101">
        <f t="shared" si="54"/>
        <v>626.08427696860724</v>
      </c>
      <c r="Q210" s="101">
        <f t="shared" si="55"/>
        <v>637.23083950923808</v>
      </c>
      <c r="R210" s="101">
        <f t="shared" si="56"/>
        <v>648.42406871653577</v>
      </c>
    </row>
    <row r="211" spans="5:18" s="35" customFormat="1" ht="15" hidden="1" x14ac:dyDescent="0.2">
      <c r="E211" s="46">
        <v>41640</v>
      </c>
      <c r="F211" s="41">
        <f t="shared" si="44"/>
        <v>396.00754959887388</v>
      </c>
      <c r="G211" s="101">
        <f t="shared" si="45"/>
        <v>405.64759992953304</v>
      </c>
      <c r="H211" s="101">
        <f t="shared" si="46"/>
        <v>415.33431692685889</v>
      </c>
      <c r="I211" s="101">
        <f t="shared" si="47"/>
        <v>425.06770059085136</v>
      </c>
      <c r="J211" s="101">
        <f t="shared" si="48"/>
        <v>434.90148526145703</v>
      </c>
      <c r="K211" s="101">
        <f t="shared" si="49"/>
        <v>444.78193659872937</v>
      </c>
      <c r="L211" s="101">
        <f t="shared" si="50"/>
        <v>454.70905460266835</v>
      </c>
      <c r="M211" s="101">
        <f t="shared" si="51"/>
        <v>464.74044830001947</v>
      </c>
      <c r="N211" s="101">
        <f t="shared" si="52"/>
        <v>474.81850866403727</v>
      </c>
      <c r="O211" s="101">
        <f t="shared" si="53"/>
        <v>484.94323569472169</v>
      </c>
      <c r="P211" s="101">
        <f t="shared" si="54"/>
        <v>495.17619059935316</v>
      </c>
      <c r="Q211" s="101">
        <f t="shared" si="55"/>
        <v>505.45581217065131</v>
      </c>
      <c r="R211" s="101">
        <f t="shared" si="56"/>
        <v>515.78210040861609</v>
      </c>
    </row>
    <row r="212" spans="5:18" s="35" customFormat="1" ht="15" hidden="1" x14ac:dyDescent="0.2">
      <c r="E212" s="46">
        <v>42005</v>
      </c>
      <c r="F212" s="41">
        <f t="shared" si="44"/>
        <v>284.07135543117755</v>
      </c>
      <c r="G212" s="101">
        <f t="shared" si="45"/>
        <v>292.96516446738542</v>
      </c>
      <c r="H212" s="101">
        <f t="shared" si="46"/>
        <v>301.90564017025991</v>
      </c>
      <c r="I212" s="101">
        <f t="shared" si="47"/>
        <v>310.89278253980109</v>
      </c>
      <c r="J212" s="101">
        <f t="shared" si="48"/>
        <v>319.96540109006645</v>
      </c>
      <c r="K212" s="101">
        <f t="shared" si="49"/>
        <v>329.08468630699844</v>
      </c>
      <c r="L212" s="101">
        <f t="shared" si="50"/>
        <v>338.2506381905971</v>
      </c>
      <c r="M212" s="101">
        <f t="shared" si="51"/>
        <v>347.50564244520109</v>
      </c>
      <c r="N212" s="101">
        <f t="shared" si="52"/>
        <v>356.80731336647176</v>
      </c>
      <c r="O212" s="101">
        <f t="shared" si="53"/>
        <v>366.15565095440905</v>
      </c>
      <c r="P212" s="101">
        <f t="shared" si="54"/>
        <v>375.59668862743843</v>
      </c>
      <c r="Q212" s="101">
        <f t="shared" si="55"/>
        <v>385.08439296713453</v>
      </c>
      <c r="R212" s="101">
        <f t="shared" si="56"/>
        <v>394.61876397349721</v>
      </c>
    </row>
    <row r="213" spans="5:18" s="35" customFormat="1" ht="15" hidden="1" x14ac:dyDescent="0.2">
      <c r="E213" s="46">
        <v>42370</v>
      </c>
      <c r="F213" s="41">
        <f t="shared" si="44"/>
        <v>181.56136708812949</v>
      </c>
      <c r="G213" s="101">
        <f t="shared" si="45"/>
        <v>189.77177620205035</v>
      </c>
      <c r="H213" s="101">
        <f t="shared" si="46"/>
        <v>198.02885198263786</v>
      </c>
      <c r="I213" s="101">
        <f t="shared" si="47"/>
        <v>206.33259442989205</v>
      </c>
      <c r="J213" s="101">
        <f t="shared" si="48"/>
        <v>214.70814505942468</v>
      </c>
      <c r="K213" s="101">
        <f t="shared" si="49"/>
        <v>223.13036235562393</v>
      </c>
      <c r="L213" s="101">
        <f t="shared" si="50"/>
        <v>231.59924631848989</v>
      </c>
      <c r="M213" s="101">
        <f t="shared" si="51"/>
        <v>240.14324129394649</v>
      </c>
      <c r="N213" s="101">
        <f t="shared" si="52"/>
        <v>248.73390293606974</v>
      </c>
      <c r="O213" s="101">
        <f t="shared" si="53"/>
        <v>257.3712312448597</v>
      </c>
      <c r="P213" s="101">
        <f t="shared" si="54"/>
        <v>266.08703945315875</v>
      </c>
      <c r="Q213" s="101">
        <f t="shared" si="55"/>
        <v>274.84951432812449</v>
      </c>
      <c r="R213" s="101">
        <f t="shared" si="56"/>
        <v>283.6586558697569</v>
      </c>
    </row>
    <row r="214" spans="5:18" s="35" customFormat="1" ht="15" hidden="1" x14ac:dyDescent="0.2">
      <c r="E214" s="46">
        <v>42736</v>
      </c>
      <c r="F214" s="41">
        <f t="shared" si="44"/>
        <v>87.06229664964124</v>
      </c>
      <c r="G214" s="101">
        <f t="shared" si="45"/>
        <v>94.642711960638849</v>
      </c>
      <c r="H214" s="101">
        <f t="shared" si="46"/>
        <v>102.26979393830312</v>
      </c>
      <c r="I214" s="101">
        <f t="shared" si="47"/>
        <v>109.94354258263407</v>
      </c>
      <c r="J214" s="101">
        <f t="shared" si="48"/>
        <v>117.67649953318497</v>
      </c>
      <c r="K214" s="101">
        <f t="shared" si="49"/>
        <v>125.45612315040252</v>
      </c>
      <c r="L214" s="101">
        <f t="shared" si="50"/>
        <v>133.28241343428672</v>
      </c>
      <c r="M214" s="101">
        <f t="shared" si="51"/>
        <v>141.17096285718196</v>
      </c>
      <c r="N214" s="101">
        <f t="shared" si="52"/>
        <v>149.10617894674385</v>
      </c>
      <c r="O214" s="101">
        <f t="shared" si="53"/>
        <v>157.08806170297245</v>
      </c>
      <c r="P214" s="101">
        <f t="shared" si="54"/>
        <v>165.13531544765894</v>
      </c>
      <c r="Q214" s="101">
        <f t="shared" si="55"/>
        <v>173.22923585901208</v>
      </c>
      <c r="R214" s="101">
        <f t="shared" si="56"/>
        <v>181.3698229370319</v>
      </c>
    </row>
    <row r="215" spans="5:18" s="35" customFormat="1" ht="15" hidden="1" x14ac:dyDescent="0.2">
      <c r="E215" s="46"/>
      <c r="F215" s="41"/>
      <c r="G215" s="42"/>
      <c r="H215" s="42"/>
      <c r="I215" s="42"/>
      <c r="J215" s="42"/>
      <c r="K215" s="42"/>
      <c r="L215" s="42"/>
      <c r="M215" s="42"/>
      <c r="N215" s="42"/>
      <c r="O215" s="42"/>
      <c r="P215" s="42"/>
      <c r="Q215" s="42"/>
      <c r="R215" s="42"/>
    </row>
    <row r="216" spans="5:18" s="35" customFormat="1" ht="15" hidden="1" x14ac:dyDescent="0.2">
      <c r="E216" s="46"/>
      <c r="F216" s="41"/>
      <c r="G216" s="42"/>
      <c r="H216" s="42"/>
      <c r="I216" s="42"/>
      <c r="J216" s="42"/>
      <c r="K216" s="42"/>
      <c r="L216" s="42"/>
      <c r="M216" s="42"/>
      <c r="N216" s="42"/>
      <c r="O216" s="42"/>
      <c r="P216" s="42"/>
      <c r="Q216" s="42"/>
      <c r="R216" s="42"/>
    </row>
    <row r="217" spans="5:18" s="35" customFormat="1" ht="15" hidden="1" x14ac:dyDescent="0.2">
      <c r="E217" s="46"/>
      <c r="F217" s="41"/>
      <c r="G217" s="42"/>
      <c r="H217" s="42"/>
      <c r="I217" s="42"/>
      <c r="J217" s="42"/>
      <c r="K217" s="42"/>
      <c r="L217" s="42"/>
      <c r="M217" s="42"/>
      <c r="N217" s="42"/>
      <c r="O217" s="42"/>
      <c r="P217" s="42"/>
      <c r="Q217" s="42"/>
      <c r="R217" s="42"/>
    </row>
    <row r="218" spans="5:18" s="35" customFormat="1" hidden="1" x14ac:dyDescent="0.2"/>
    <row r="219" spans="5:18" s="35" customFormat="1" hidden="1" x14ac:dyDescent="0.2"/>
    <row r="220" spans="5:18" s="35" customFormat="1" hidden="1" x14ac:dyDescent="0.2"/>
    <row r="221" spans="5:18" s="35" customFormat="1" hidden="1" x14ac:dyDescent="0.2"/>
    <row r="222" spans="5:18" s="35" customFormat="1" hidden="1" x14ac:dyDescent="0.2"/>
    <row r="223" spans="5:18" s="35" customFormat="1" hidden="1" x14ac:dyDescent="0.2"/>
    <row r="224" spans="5:18" s="35" customFormat="1" hidden="1" x14ac:dyDescent="0.2"/>
    <row r="225" s="35" customFormat="1" hidden="1" x14ac:dyDescent="0.2"/>
    <row r="226" s="35" customFormat="1" hidden="1" x14ac:dyDescent="0.2"/>
    <row r="227" s="35" customFormat="1" hidden="1" x14ac:dyDescent="0.2"/>
    <row r="228" s="54" customFormat="1" x14ac:dyDescent="0.2"/>
    <row r="229" s="54" customFormat="1" x14ac:dyDescent="0.2"/>
    <row r="230" s="54" customFormat="1" x14ac:dyDescent="0.2"/>
    <row r="231" s="54" customFormat="1" x14ac:dyDescent="0.2"/>
    <row r="232" s="54" customFormat="1" x14ac:dyDescent="0.2"/>
    <row r="233" s="54" customFormat="1" x14ac:dyDescent="0.2"/>
    <row r="234" s="54" customFormat="1" x14ac:dyDescent="0.2"/>
    <row r="235" s="54" customFormat="1" x14ac:dyDescent="0.2"/>
    <row r="236" s="54" customFormat="1" x14ac:dyDescent="0.2"/>
    <row r="237" s="54" customFormat="1" x14ac:dyDescent="0.2"/>
    <row r="238" s="54" customFormat="1" x14ac:dyDescent="0.2"/>
    <row r="239" s="54" customFormat="1" x14ac:dyDescent="0.2"/>
    <row r="240" s="54" customFormat="1" x14ac:dyDescent="0.2"/>
    <row r="241" s="54" customFormat="1" x14ac:dyDescent="0.2"/>
    <row r="242" s="54" customFormat="1" x14ac:dyDescent="0.2"/>
    <row r="243" s="54" customFormat="1" x14ac:dyDescent="0.2"/>
    <row r="244" s="54" customFormat="1" x14ac:dyDescent="0.2"/>
    <row r="245" s="54" customFormat="1" x14ac:dyDescent="0.2"/>
    <row r="246" s="54" customFormat="1" x14ac:dyDescent="0.2"/>
    <row r="247" s="54" customFormat="1" x14ac:dyDescent="0.2"/>
    <row r="248" s="54" customFormat="1" x14ac:dyDescent="0.2"/>
    <row r="249" s="54" customFormat="1" x14ac:dyDescent="0.2"/>
    <row r="250" s="54" customFormat="1" x14ac:dyDescent="0.2"/>
    <row r="251" s="54" customFormat="1" x14ac:dyDescent="0.2"/>
    <row r="252" s="54" customFormat="1" x14ac:dyDescent="0.2"/>
    <row r="253" s="54" customFormat="1" x14ac:dyDescent="0.2"/>
    <row r="254" s="54" customFormat="1" x14ac:dyDescent="0.2"/>
    <row r="255" s="54" customFormat="1" x14ac:dyDescent="0.2"/>
    <row r="256" s="54" customFormat="1" x14ac:dyDescent="0.2"/>
    <row r="257" s="54" customFormat="1" x14ac:dyDescent="0.2"/>
    <row r="258" s="54" customFormat="1" x14ac:dyDescent="0.2"/>
    <row r="259" s="54" customFormat="1" x14ac:dyDescent="0.2"/>
    <row r="260" s="54" customFormat="1" x14ac:dyDescent="0.2"/>
    <row r="261" s="54" customFormat="1" x14ac:dyDescent="0.2"/>
    <row r="262" s="54" customFormat="1" x14ac:dyDescent="0.2"/>
    <row r="263" s="54" customFormat="1" x14ac:dyDescent="0.2"/>
    <row r="264" s="54" customFormat="1" x14ac:dyDescent="0.2"/>
    <row r="265" s="54" customFormat="1" x14ac:dyDescent="0.2"/>
    <row r="266" s="54" customFormat="1" x14ac:dyDescent="0.2"/>
    <row r="267" s="54" customFormat="1" x14ac:dyDescent="0.2"/>
    <row r="268" s="54" customFormat="1" x14ac:dyDescent="0.2"/>
    <row r="269" s="54" customFormat="1" x14ac:dyDescent="0.2"/>
    <row r="270" s="54" customFormat="1" x14ac:dyDescent="0.2"/>
    <row r="271" s="54" customFormat="1" x14ac:dyDescent="0.2"/>
    <row r="272" s="54" customFormat="1" x14ac:dyDescent="0.2"/>
    <row r="273" s="54" customFormat="1" x14ac:dyDescent="0.2"/>
    <row r="274" s="54" customFormat="1" x14ac:dyDescent="0.2"/>
    <row r="275" s="54" customFormat="1" x14ac:dyDescent="0.2"/>
    <row r="276" s="54" customFormat="1" x14ac:dyDescent="0.2"/>
    <row r="277" s="54" customFormat="1" x14ac:dyDescent="0.2"/>
    <row r="278" s="54" customFormat="1" x14ac:dyDescent="0.2"/>
    <row r="279" s="54" customFormat="1" x14ac:dyDescent="0.2"/>
    <row r="280" s="54" customFormat="1" x14ac:dyDescent="0.2"/>
    <row r="281" s="54" customFormat="1" x14ac:dyDescent="0.2"/>
    <row r="282" s="54" customFormat="1" x14ac:dyDescent="0.2"/>
    <row r="283" s="54" customFormat="1" x14ac:dyDescent="0.2"/>
    <row r="284" s="54" customFormat="1" x14ac:dyDescent="0.2"/>
    <row r="285" s="54" customFormat="1" x14ac:dyDescent="0.2"/>
    <row r="286" s="54" customFormat="1" x14ac:dyDescent="0.2"/>
    <row r="287" s="54" customFormat="1" x14ac:dyDescent="0.2"/>
    <row r="288" s="54" customFormat="1" x14ac:dyDescent="0.2"/>
    <row r="289" s="54" customFormat="1" x14ac:dyDescent="0.2"/>
    <row r="290" s="54" customFormat="1" x14ac:dyDescent="0.2"/>
    <row r="291" s="54" customFormat="1" x14ac:dyDescent="0.2"/>
    <row r="292" s="54" customFormat="1" x14ac:dyDescent="0.2"/>
    <row r="293" s="54" customFormat="1" x14ac:dyDescent="0.2"/>
    <row r="294" s="54" customFormat="1" x14ac:dyDescent="0.2"/>
    <row r="295" s="54" customFormat="1" x14ac:dyDescent="0.2"/>
    <row r="296" s="54" customFormat="1" x14ac:dyDescent="0.2"/>
    <row r="297" s="54" customFormat="1" x14ac:dyDescent="0.2"/>
    <row r="298" s="54" customFormat="1" x14ac:dyDescent="0.2"/>
    <row r="299" s="54" customFormat="1" x14ac:dyDescent="0.2"/>
    <row r="300" s="54" customFormat="1" x14ac:dyDescent="0.2"/>
    <row r="301" s="54" customFormat="1" x14ac:dyDescent="0.2"/>
    <row r="302" s="54" customFormat="1" x14ac:dyDescent="0.2"/>
    <row r="303" s="54" customFormat="1" x14ac:dyDescent="0.2"/>
    <row r="304" s="54" customFormat="1" x14ac:dyDescent="0.2"/>
    <row r="305" s="54" customFormat="1" x14ac:dyDescent="0.2"/>
    <row r="306" s="54" customFormat="1" x14ac:dyDescent="0.2"/>
    <row r="307" s="54" customFormat="1" x14ac:dyDescent="0.2"/>
    <row r="308" s="54" customFormat="1" x14ac:dyDescent="0.2"/>
    <row r="309" s="54" customFormat="1" x14ac:dyDescent="0.2"/>
    <row r="310" s="54" customFormat="1" x14ac:dyDescent="0.2"/>
    <row r="311" s="54" customFormat="1" x14ac:dyDescent="0.2"/>
    <row r="312" s="54" customFormat="1" x14ac:dyDescent="0.2"/>
    <row r="313" s="54" customFormat="1" x14ac:dyDescent="0.2"/>
    <row r="314" s="54" customFormat="1" x14ac:dyDescent="0.2"/>
    <row r="315" s="54" customFormat="1" x14ac:dyDescent="0.2"/>
    <row r="316" s="54" customFormat="1" x14ac:dyDescent="0.2"/>
    <row r="317" s="54" customFormat="1" x14ac:dyDescent="0.2"/>
    <row r="318" s="54" customFormat="1" x14ac:dyDescent="0.2"/>
    <row r="319" s="54" customFormat="1" x14ac:dyDescent="0.2"/>
    <row r="320" s="54" customFormat="1" x14ac:dyDescent="0.2"/>
    <row r="321" s="54" customFormat="1" x14ac:dyDescent="0.2"/>
    <row r="322" s="54" customFormat="1" x14ac:dyDescent="0.2"/>
    <row r="323" s="54" customFormat="1" x14ac:dyDescent="0.2"/>
    <row r="324" s="54" customFormat="1" x14ac:dyDescent="0.2"/>
    <row r="325" s="54" customFormat="1" x14ac:dyDescent="0.2"/>
    <row r="326" s="54" customFormat="1" x14ac:dyDescent="0.2"/>
    <row r="327" s="54" customFormat="1" x14ac:dyDescent="0.2"/>
    <row r="328" s="54" customFormat="1" x14ac:dyDescent="0.2"/>
    <row r="329" s="54" customFormat="1" x14ac:dyDescent="0.2"/>
    <row r="330" s="54" customFormat="1" x14ac:dyDescent="0.2"/>
    <row r="331" s="54" customFormat="1" x14ac:dyDescent="0.2"/>
    <row r="332" s="54" customFormat="1" x14ac:dyDescent="0.2"/>
    <row r="333" s="35" customFormat="1" x14ac:dyDescent="0.2"/>
    <row r="334" s="35" customFormat="1" x14ac:dyDescent="0.2"/>
    <row r="335" s="35" customFormat="1" x14ac:dyDescent="0.2"/>
    <row r="336" s="35" customFormat="1" x14ac:dyDescent="0.2"/>
    <row r="337" s="35" customFormat="1" x14ac:dyDescent="0.2"/>
    <row r="338" s="35" customFormat="1" x14ac:dyDescent="0.2"/>
    <row r="339" s="35" customFormat="1" x14ac:dyDescent="0.2"/>
    <row r="340" s="35" customFormat="1" x14ac:dyDescent="0.2"/>
    <row r="341" s="35" customFormat="1" x14ac:dyDescent="0.2"/>
    <row r="342" s="35" customFormat="1" x14ac:dyDescent="0.2"/>
    <row r="343" s="35" customFormat="1" x14ac:dyDescent="0.2"/>
    <row r="344" s="35" customFormat="1" x14ac:dyDescent="0.2"/>
    <row r="345" s="54" customFormat="1" x14ac:dyDescent="0.2"/>
    <row r="346" s="54" customFormat="1" x14ac:dyDescent="0.2"/>
    <row r="347" s="54" customFormat="1" x14ac:dyDescent="0.2"/>
    <row r="348" s="54" customFormat="1" x14ac:dyDescent="0.2"/>
    <row r="349" s="54" customFormat="1" x14ac:dyDescent="0.2"/>
    <row r="350" s="54" customFormat="1" x14ac:dyDescent="0.2"/>
    <row r="351" s="54" customFormat="1" x14ac:dyDescent="0.2"/>
    <row r="352" s="54" customFormat="1" x14ac:dyDescent="0.2"/>
    <row r="353" s="54" customFormat="1" x14ac:dyDescent="0.2"/>
    <row r="354" s="54" customFormat="1" x14ac:dyDescent="0.2"/>
    <row r="355" s="54" customFormat="1" x14ac:dyDescent="0.2"/>
    <row r="356" s="54" customFormat="1" x14ac:dyDescent="0.2"/>
    <row r="357" s="54" customFormat="1" x14ac:dyDescent="0.2"/>
    <row r="358" s="54" customFormat="1" x14ac:dyDescent="0.2"/>
    <row r="359" s="54" customFormat="1" x14ac:dyDescent="0.2"/>
    <row r="360" s="54" customFormat="1" x14ac:dyDescent="0.2"/>
    <row r="361" s="54" customFormat="1" x14ac:dyDescent="0.2"/>
    <row r="362" s="54" customFormat="1" x14ac:dyDescent="0.2"/>
    <row r="363" s="54" customFormat="1" x14ac:dyDescent="0.2"/>
    <row r="364" s="54" customFormat="1" x14ac:dyDescent="0.2"/>
    <row r="365" s="54" customFormat="1" x14ac:dyDescent="0.2"/>
    <row r="366" s="54" customFormat="1" x14ac:dyDescent="0.2"/>
    <row r="367" s="54" customFormat="1" x14ac:dyDescent="0.2"/>
    <row r="368" s="54" customFormat="1" x14ac:dyDescent="0.2"/>
    <row r="369" s="54" customFormat="1" x14ac:dyDescent="0.2"/>
    <row r="370" s="54" customFormat="1" x14ac:dyDescent="0.2"/>
    <row r="371" s="54" customFormat="1" x14ac:dyDescent="0.2"/>
    <row r="372" s="54" customFormat="1" x14ac:dyDescent="0.2"/>
    <row r="373" s="54" customFormat="1" x14ac:dyDescent="0.2"/>
    <row r="374" s="54" customFormat="1" x14ac:dyDescent="0.2"/>
    <row r="375" s="54" customFormat="1" x14ac:dyDescent="0.2"/>
    <row r="376" s="54" customFormat="1" x14ac:dyDescent="0.2"/>
    <row r="377" s="54" customFormat="1" x14ac:dyDescent="0.2"/>
    <row r="378" s="54" customFormat="1" x14ac:dyDescent="0.2"/>
    <row r="379" s="54" customFormat="1" x14ac:dyDescent="0.2"/>
    <row r="380" s="54" customFormat="1" x14ac:dyDescent="0.2"/>
    <row r="381" s="54" customFormat="1" x14ac:dyDescent="0.2"/>
    <row r="382" s="54" customFormat="1" x14ac:dyDescent="0.2"/>
    <row r="383" s="54" customFormat="1" x14ac:dyDescent="0.2"/>
    <row r="384" s="54" customFormat="1" x14ac:dyDescent="0.2"/>
    <row r="385" s="54" customFormat="1" x14ac:dyDescent="0.2"/>
    <row r="386" s="54" customFormat="1" x14ac:dyDescent="0.2"/>
    <row r="387" s="54" customFormat="1" x14ac:dyDescent="0.2"/>
    <row r="388" s="54" customFormat="1" x14ac:dyDescent="0.2"/>
    <row r="389" s="54" customFormat="1" x14ac:dyDescent="0.2"/>
    <row r="390" s="54" customFormat="1" x14ac:dyDescent="0.2"/>
    <row r="391" s="54" customFormat="1" x14ac:dyDescent="0.2"/>
    <row r="392" s="54" customFormat="1" x14ac:dyDescent="0.2"/>
    <row r="393" s="54" customFormat="1" x14ac:dyDescent="0.2"/>
    <row r="394" s="54" customFormat="1" x14ac:dyDescent="0.2"/>
    <row r="395" s="54" customFormat="1" x14ac:dyDescent="0.2"/>
    <row r="396" s="54" customFormat="1" x14ac:dyDescent="0.2"/>
    <row r="397" s="54" customFormat="1" x14ac:dyDescent="0.2"/>
    <row r="398" s="54" customFormat="1" x14ac:dyDescent="0.2"/>
    <row r="399" s="54" customFormat="1" x14ac:dyDescent="0.2"/>
    <row r="400" s="54" customFormat="1" x14ac:dyDescent="0.2"/>
    <row r="401" s="54" customFormat="1" x14ac:dyDescent="0.2"/>
    <row r="402" s="54" customFormat="1" x14ac:dyDescent="0.2"/>
    <row r="403" s="54" customFormat="1" x14ac:dyDescent="0.2"/>
    <row r="404" s="54" customFormat="1" x14ac:dyDescent="0.2"/>
    <row r="405" s="54" customFormat="1" x14ac:dyDescent="0.2"/>
    <row r="406" s="54" customFormat="1" x14ac:dyDescent="0.2"/>
    <row r="407" s="54" customFormat="1" x14ac:dyDescent="0.2"/>
    <row r="408" s="54" customFormat="1" x14ac:dyDescent="0.2"/>
    <row r="409" s="54" customFormat="1" x14ac:dyDescent="0.2"/>
    <row r="410" s="54" customFormat="1" x14ac:dyDescent="0.2"/>
    <row r="411" s="54" customFormat="1" x14ac:dyDescent="0.2"/>
    <row r="412" s="54" customFormat="1" x14ac:dyDescent="0.2"/>
    <row r="413" s="54" customFormat="1" x14ac:dyDescent="0.2"/>
    <row r="414" s="35" customFormat="1" x14ac:dyDescent="0.2"/>
    <row r="415" s="35" customFormat="1" x14ac:dyDescent="0.2"/>
    <row r="416" s="35" customFormat="1" x14ac:dyDescent="0.2"/>
    <row r="417" s="35" customFormat="1" x14ac:dyDescent="0.2"/>
    <row r="418" s="35" customFormat="1" x14ac:dyDescent="0.2"/>
    <row r="419" s="35" customFormat="1" x14ac:dyDescent="0.2"/>
    <row r="420" s="35" customFormat="1" x14ac:dyDescent="0.2"/>
    <row r="421" s="35" customFormat="1" x14ac:dyDescent="0.2"/>
    <row r="422" s="35" customFormat="1" x14ac:dyDescent="0.2"/>
    <row r="423" s="35" customFormat="1" x14ac:dyDescent="0.2"/>
    <row r="424" s="35" customFormat="1" x14ac:dyDescent="0.2"/>
    <row r="425" s="35" customFormat="1" x14ac:dyDescent="0.2"/>
    <row r="426" s="35" customFormat="1" x14ac:dyDescent="0.2"/>
    <row r="427" s="35" customFormat="1" x14ac:dyDescent="0.2"/>
    <row r="428" s="35" customFormat="1" x14ac:dyDescent="0.2"/>
    <row r="429" s="35" customFormat="1" x14ac:dyDescent="0.2"/>
    <row r="430" s="35" customFormat="1" x14ac:dyDescent="0.2"/>
    <row r="431" s="35" customFormat="1" x14ac:dyDescent="0.2"/>
    <row r="432" s="35" customFormat="1" x14ac:dyDescent="0.2"/>
    <row r="433" s="35" customFormat="1" x14ac:dyDescent="0.2"/>
    <row r="434" s="35" customFormat="1" x14ac:dyDescent="0.2"/>
    <row r="435" s="35" customFormat="1" x14ac:dyDescent="0.2"/>
    <row r="436" s="35" customFormat="1" x14ac:dyDescent="0.2"/>
    <row r="437" s="35" customFormat="1" x14ac:dyDescent="0.2"/>
    <row r="438" s="35" customFormat="1" x14ac:dyDescent="0.2"/>
    <row r="439" s="35" customFormat="1" x14ac:dyDescent="0.2"/>
    <row r="440" s="35" customFormat="1" x14ac:dyDescent="0.2"/>
    <row r="441" s="35" customFormat="1" x14ac:dyDescent="0.2"/>
    <row r="442" s="35" customFormat="1" x14ac:dyDescent="0.2"/>
    <row r="443" s="35" customFormat="1" x14ac:dyDescent="0.2"/>
    <row r="444" s="35" customFormat="1" x14ac:dyDescent="0.2"/>
    <row r="445" s="35" customFormat="1" x14ac:dyDescent="0.2"/>
    <row r="446" s="35" customFormat="1" x14ac:dyDescent="0.2"/>
    <row r="447" s="35" customFormat="1" x14ac:dyDescent="0.2"/>
    <row r="448" s="35" customFormat="1" x14ac:dyDescent="0.2"/>
    <row r="449" s="35" customFormat="1" x14ac:dyDescent="0.2"/>
    <row r="450" s="35" customFormat="1" x14ac:dyDescent="0.2"/>
    <row r="451" s="35" customFormat="1" x14ac:dyDescent="0.2"/>
    <row r="452" s="35" customFormat="1" x14ac:dyDescent="0.2"/>
    <row r="453" s="35" customFormat="1" x14ac:dyDescent="0.2"/>
    <row r="454" s="35" customFormat="1" x14ac:dyDescent="0.2"/>
    <row r="455" s="35" customFormat="1" x14ac:dyDescent="0.2"/>
    <row r="456" s="35" customFormat="1" x14ac:dyDescent="0.2"/>
    <row r="457" s="35" customFormat="1" x14ac:dyDescent="0.2"/>
    <row r="458" s="35" customFormat="1" x14ac:dyDescent="0.2"/>
  </sheetData>
  <sheetProtection password="DFDE" sheet="1" objects="1" scenarios="1" selectLockedCells="1"/>
  <mergeCells count="6">
    <mergeCell ref="A5:C5"/>
    <mergeCell ref="A6:E6"/>
    <mergeCell ref="A1:I4"/>
    <mergeCell ref="J1:N2"/>
    <mergeCell ref="J3:K6"/>
    <mergeCell ref="G5:I6"/>
  </mergeCells>
  <dataValidations count="1">
    <dataValidation type="list" allowBlank="1" showInputMessage="1" showErrorMessage="1" sqref="H65 H178 H128 D5">
      <formula1>$H$108:$H$109</formula1>
    </dataValidation>
  </dataValidations>
  <pageMargins left="0.31496062992125984" right="0.35433070866141736" top="0.35433070866141736" bottom="0.26" header="0.31496062992125984" footer="0.23"/>
  <pageSetup paperSize="9" scale="81"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23</vt:i4>
      </vt:variant>
      <vt:variant>
        <vt:lpstr>Named Ranges</vt:lpstr>
      </vt:variant>
      <vt:variant>
        <vt:i4>23</vt:i4>
      </vt:variant>
    </vt:vector>
  </HeadingPairs>
  <TitlesOfParts>
    <vt:vector size="46" baseType="lpstr">
      <vt:lpstr>COPY TABLE</vt:lpstr>
      <vt:lpstr>2011</vt:lpstr>
      <vt:lpstr>2012</vt:lpstr>
      <vt:lpstr>2013</vt:lpstr>
      <vt:lpstr>2014</vt:lpstr>
      <vt:lpstr>2015</vt:lpstr>
      <vt:lpstr>2016</vt:lpstr>
      <vt:lpstr>2017</vt:lpstr>
      <vt:lpstr>2018</vt:lpstr>
      <vt:lpstr>2019</vt:lpstr>
      <vt:lpstr>2020</vt:lpstr>
      <vt:lpstr>DATA</vt:lpstr>
      <vt:lpstr>LEDGER &amp; SLIP</vt:lpstr>
      <vt:lpstr>2021</vt:lpstr>
      <vt:lpstr>2022</vt:lpstr>
      <vt:lpstr>2023</vt:lpstr>
      <vt:lpstr>2024</vt:lpstr>
      <vt:lpstr>2025</vt:lpstr>
      <vt:lpstr>2026</vt:lpstr>
      <vt:lpstr>2027</vt:lpstr>
      <vt:lpstr>2028</vt:lpstr>
      <vt:lpstr>2029</vt:lpstr>
      <vt:lpstr>2030</vt:lpstr>
      <vt:lpstr>MONTH</vt:lpstr>
      <vt:lpstr>'2011'!Print_Area</vt:lpstr>
      <vt:lpstr>'2012'!Print_Area</vt:lpstr>
      <vt:lpstr>'2013'!Print_Area</vt:lpstr>
      <vt:lpstr>'2014'!Print_Area</vt:lpstr>
      <vt:lpstr>'2015'!Print_Area</vt:lpstr>
      <vt:lpstr>'2016'!Print_Area</vt:lpstr>
      <vt:lpstr>'2017'!Print_Area</vt:lpstr>
      <vt:lpstr>'2018'!Print_Area</vt:lpstr>
      <vt:lpstr>'2019'!Print_Area</vt:lpstr>
      <vt:lpstr>'2020'!Print_Area</vt:lpstr>
      <vt:lpstr>'COPY TABLE'!Print_Area</vt:lpstr>
      <vt:lpstr>DATA!Print_Area</vt:lpstr>
      <vt:lpstr>'LEDGER &amp; SLIP'!Print_Area</vt:lpstr>
      <vt:lpstr>'COPY TABLE'!Print_Titles</vt:lpstr>
      <vt:lpstr>DATA!Print_Titles</vt:lpstr>
      <vt:lpstr>SND</vt:lpstr>
      <vt:lpstr>UNIT</vt:lpstr>
      <vt:lpstr>YAER</vt:lpstr>
      <vt:lpstr>YEAR</vt:lpstr>
      <vt:lpstr>YEAR1630</vt:lpstr>
      <vt:lpstr>YEAR30</vt:lpstr>
      <vt:lpstr>YN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Manohar lal</dc:creator>
  <cp:lastModifiedBy>abc</cp:lastModifiedBy>
  <cp:lastPrinted>2018-04-20T01:05:59Z</cp:lastPrinted>
  <dcterms:created xsi:type="dcterms:W3CDTF">2014-01-18T12:34:49Z</dcterms:created>
  <dcterms:modified xsi:type="dcterms:W3CDTF">2018-04-27T05:18:11Z</dcterms:modified>
</cp:coreProperties>
</file>