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0455" windowHeight="7905" activeTab="0"/>
  </bookViews>
  <sheets>
    <sheet name="GPF Calculation Slip" sheetId="1" r:id="rId1"/>
  </sheets>
  <definedNames>
    <definedName name="_xlfn.IFERROR" hidden="1">#NAME?</definedName>
    <definedName name="_xlnm.Print_Area" localSheetId="0">'GPF Calculation Slip'!$A$1:$H$36</definedName>
    <definedName name="S.NO.">#REF!</definedName>
    <definedName name="Z_5B9FFEA7_A76A_43CA_AF53_7956923DF9D0_.wvu.PrintArea" localSheetId="0" hidden="1">'GPF Calculation Slip'!$A$1:$H$37</definedName>
  </definedNames>
  <calcPr fullCalcOnLoad="1"/>
</workbook>
</file>

<file path=xl/comments1.xml><?xml version="1.0" encoding="utf-8"?>
<comments xmlns="http://schemas.openxmlformats.org/spreadsheetml/2006/main">
  <authors>
    <author>sakhu-riya</author>
  </authors>
  <commentList>
    <comment ref="H10" authorId="0">
      <text>
        <r>
          <rPr>
            <b/>
            <sz val="9"/>
            <rFont val="Tahoma"/>
            <family val="2"/>
          </rPr>
          <t>THIS PART IS TO CALCULATE GPF FINAL PAYMENT.THERE CAN BE A DIFFENRENCE OF 1-2 RUPEES IN THIS FROM YEARLY CALCULATION.PLEASE IGNORE IT.</t>
        </r>
        <r>
          <rPr>
            <sz val="9"/>
            <rFont val="Tahoma"/>
            <family val="2"/>
          </rPr>
          <t xml:space="preserve">
</t>
        </r>
        <r>
          <rPr>
            <b/>
            <sz val="9"/>
            <rFont val="Tahoma"/>
            <family val="2"/>
          </rPr>
          <t>ALWAYS CALCULATE MANUALLY TO CHECK ERROR.
PREPARE GPF SLIP FOR FINAL PAYMENT MANUALLY.</t>
        </r>
      </text>
    </comment>
  </commentList>
</comments>
</file>

<file path=xl/sharedStrings.xml><?xml version="1.0" encoding="utf-8"?>
<sst xmlns="http://schemas.openxmlformats.org/spreadsheetml/2006/main" count="40" uniqueCount="32">
  <si>
    <t xml:space="preserve"> www.employeesforum.in</t>
  </si>
  <si>
    <t xml:space="preserve"> </t>
  </si>
  <si>
    <t>PAY AREAR</t>
  </si>
  <si>
    <t>TOTAL</t>
  </si>
  <si>
    <t>NORMAL BALANCE</t>
  </si>
  <si>
    <t>OFFICE</t>
  </si>
  <si>
    <t xml:space="preserve">  </t>
  </si>
  <si>
    <t>INTEREST</t>
  </si>
  <si>
    <t>NAME OF EMPLOYEE</t>
  </si>
  <si>
    <t>DESIGNATION</t>
  </si>
  <si>
    <t>DATE OF RETIREMENT</t>
  </si>
  <si>
    <t>GPF A/C NO.</t>
  </si>
  <si>
    <t>OPENING BALANCE</t>
  </si>
  <si>
    <t>ANY OTHER AREAR</t>
  </si>
  <si>
    <t>RECOVERY</t>
  </si>
  <si>
    <t>WITHDRAWL</t>
  </si>
  <si>
    <t>GRAND TOTAL</t>
  </si>
  <si>
    <t>GPF STATEMENT FOR YEAR</t>
  </si>
  <si>
    <t>PROVISIONAL</t>
  </si>
  <si>
    <t>FATHER/HUSBAND NAME</t>
  </si>
  <si>
    <t>MONTH</t>
  </si>
  <si>
    <t>SUBSCRIPTION</t>
  </si>
  <si>
    <t>INTEREST CALCULATION</t>
  </si>
  <si>
    <t>SUBSCRIPTION DURING THE YEAR</t>
  </si>
  <si>
    <t>SIGN/SEAL</t>
  </si>
  <si>
    <t>NORMAL A/C</t>
  </si>
  <si>
    <t>GPF NO.</t>
  </si>
  <si>
    <t>MONTH WISE CALCULATION INCLUDING AREARS</t>
  </si>
  <si>
    <t>VVVV</t>
  </si>
  <si>
    <t>DDAH BATHINDA</t>
  </si>
  <si>
    <t>HARCHARAN SINGH</t>
  </si>
  <si>
    <t>SCA</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</si>
</sst>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Rs.-4009]\ #,##0;[Red][$Rs.-4009]\ #,##0"/>
    <numFmt numFmtId="180" formatCode="[$Rs.-4009]\ #,##0"/>
    <numFmt numFmtId="181" formatCode="[$-409]dddd\,\ mmmm\ dd\,\ yyyy"/>
    <numFmt numFmtId="182" formatCode="[$-409]dd\-mmm\-yy;@"/>
    <numFmt numFmtId="183" formatCode="[$-409]mmm\-yy;@"/>
    <numFmt numFmtId="184" formatCode="mmm\-yyyy"/>
    <numFmt numFmtId="185" formatCode="m/d;@"/>
    <numFmt numFmtId="186" formatCode="[$-4009]dd\ mmmm\ yyyy"/>
    <numFmt numFmtId="187" formatCode="[$-F800]dddd\,\ mmmm\ dd\,\ yyyy"/>
    <numFmt numFmtId="188" formatCode="[$-409]dd\ mmmm\,\ yyyy"/>
    <numFmt numFmtId="189" formatCode="[$-14009]d\.m\.yy;@"/>
    <numFmt numFmtId="190" formatCode="[$-409]h:mm:ss\ AM/PM"/>
    <numFmt numFmtId="191" formatCode="mmm/yyyy"/>
    <numFmt numFmtId="192" formatCode="[$-409]mmm/yy;@"/>
    <numFmt numFmtId="193" formatCode="[$-14009]dd\-mm\-yyyy;@"/>
    <numFmt numFmtId="194" formatCode="[$-409]mmmm\ d\,\ yyyy;@"/>
    <numFmt numFmtId="195" formatCode="[$-409]d\-mmm\-yyyy;@"/>
    <numFmt numFmtId="196" formatCode="[$-14009]dd\-mm\-yy;@"/>
    <numFmt numFmtId="197" formatCode="[$-409]mmmm\-yy;@"/>
    <numFmt numFmtId="198" formatCode="0.000%"/>
    <numFmt numFmtId="199" formatCode="0.0"/>
    <numFmt numFmtId="200" formatCode="&quot;$&quot;#,##0.00"/>
    <numFmt numFmtId="201" formatCode="&quot;$&quot;#,##0.0"/>
    <numFmt numFmtId="202" formatCode="&quot;$&quot;#,##0"/>
    <numFmt numFmtId="203" formatCode="[$₹-4009]\ #,##0"/>
    <numFmt numFmtId="204" formatCode="m/d/yy;@"/>
  </numFmts>
  <fonts count="72">
    <font>
      <sz val="11"/>
      <color theme="1"/>
      <name val="Calibri"/>
      <family val="2"/>
    </font>
    <font>
      <sz val="11"/>
      <color indexed="8"/>
      <name val="Calibri"/>
      <family val="2"/>
    </font>
    <font>
      <b/>
      <sz val="12"/>
      <name val="Arial"/>
      <family val="2"/>
    </font>
    <font>
      <sz val="9"/>
      <name val="Tahoma"/>
      <family val="2"/>
    </font>
    <font>
      <b/>
      <sz val="9"/>
      <name val="Tahoma"/>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sz val="12"/>
      <color indexed="9"/>
      <name val="Calibri"/>
      <family val="2"/>
    </font>
    <font>
      <sz val="12"/>
      <name val="Calibri"/>
      <family val="2"/>
    </font>
    <font>
      <b/>
      <sz val="14"/>
      <color indexed="8"/>
      <name val="Calibri"/>
      <family val="2"/>
    </font>
    <font>
      <b/>
      <sz val="10"/>
      <name val="Calibri"/>
      <family val="2"/>
    </font>
    <font>
      <b/>
      <sz val="11"/>
      <name val="Calibri"/>
      <family val="2"/>
    </font>
    <font>
      <b/>
      <sz val="9"/>
      <name val="Calibri"/>
      <family val="2"/>
    </font>
    <font>
      <b/>
      <sz val="9"/>
      <color indexed="8"/>
      <name val="Calibri"/>
      <family val="2"/>
    </font>
    <font>
      <sz val="12"/>
      <color indexed="10"/>
      <name val="Calibri"/>
      <family val="2"/>
    </font>
    <font>
      <b/>
      <sz val="16"/>
      <name val="Calibri"/>
      <family val="2"/>
    </font>
    <font>
      <b/>
      <sz val="16"/>
      <color indexed="8"/>
      <name val="Calibri"/>
      <family val="2"/>
    </font>
    <font>
      <b/>
      <sz val="10"/>
      <color indexed="8"/>
      <name val="Calibri"/>
      <family val="2"/>
    </font>
    <font>
      <b/>
      <sz val="8"/>
      <color indexed="8"/>
      <name val="Calibri"/>
      <family val="2"/>
    </font>
    <font>
      <b/>
      <sz val="12"/>
      <color indexed="8"/>
      <name val="Arial"/>
      <family val="2"/>
    </font>
    <font>
      <b/>
      <u val="single"/>
      <sz val="16"/>
      <color indexed="9"/>
      <name val="Calibri"/>
      <family val="2"/>
    </font>
    <font>
      <b/>
      <sz val="14"/>
      <name val="Calibri"/>
      <family val="2"/>
    </font>
    <font>
      <b/>
      <sz val="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theme="0"/>
      <name val="Calibri"/>
      <family val="2"/>
    </font>
    <font>
      <b/>
      <sz val="14"/>
      <color theme="1"/>
      <name val="Calibri"/>
      <family val="2"/>
    </font>
    <font>
      <b/>
      <sz val="9"/>
      <color theme="1"/>
      <name val="Calibri"/>
      <family val="2"/>
    </font>
    <font>
      <sz val="12"/>
      <color rgb="FFFF0000"/>
      <name val="Calibri"/>
      <family val="2"/>
    </font>
    <font>
      <b/>
      <sz val="16"/>
      <color theme="1"/>
      <name val="Calibri"/>
      <family val="2"/>
    </font>
    <font>
      <b/>
      <sz val="10"/>
      <color theme="1"/>
      <name val="Calibri"/>
      <family val="2"/>
    </font>
    <font>
      <b/>
      <sz val="8"/>
      <color theme="1"/>
      <name val="Calibri"/>
      <family val="2"/>
    </font>
    <font>
      <b/>
      <sz val="12"/>
      <color theme="1"/>
      <name val="Arial"/>
      <family val="2"/>
    </font>
    <font>
      <b/>
      <u val="single"/>
      <sz val="16"/>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bottom style="thin"/>
    </border>
    <border>
      <left style="thin"/>
      <right style="thin"/>
      <top>
        <color indexed="63"/>
      </top>
      <bottom style="thin"/>
    </border>
    <border>
      <left style="thin"/>
      <right/>
      <top style="thin"/>
      <bottom style="thin"/>
    </border>
    <border>
      <left style="thin"/>
      <right style="medium"/>
      <top style="medium"/>
      <bottom style="thin"/>
    </border>
    <border>
      <left>
        <color indexed="63"/>
      </left>
      <right style="medium"/>
      <top>
        <color indexed="63"/>
      </top>
      <bottom>
        <color indexed="63"/>
      </bottom>
    </border>
    <border>
      <left/>
      <right style="medium"/>
      <top style="thin"/>
      <bottom style="thin"/>
    </border>
    <border>
      <left style="medium"/>
      <right style="thin"/>
      <top style="thin"/>
      <bottom style="thin"/>
    </border>
    <border>
      <left style="thin"/>
      <right style="medium"/>
      <top style="thin"/>
      <bottom/>
    </border>
    <border>
      <left style="thin"/>
      <right style="medium"/>
      <top>
        <color indexed="63"/>
      </top>
      <bottom style="thin"/>
    </border>
    <border>
      <left style="thin"/>
      <right style="medium"/>
      <top style="thin"/>
      <bottom style="thin"/>
    </border>
    <border>
      <left style="medium"/>
      <right/>
      <top style="thin"/>
      <bottom style="thin"/>
    </border>
    <border>
      <left/>
      <right style="medium"/>
      <top style="thin"/>
      <bottom/>
    </border>
    <border>
      <left style="medium"/>
      <right>
        <color indexed="63"/>
      </right>
      <top>
        <color indexed="63"/>
      </top>
      <bottom>
        <color indexed="63"/>
      </bottom>
    </border>
    <border>
      <left style="medium"/>
      <right/>
      <top/>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thin"/>
      <right>
        <color indexed="63"/>
      </right>
      <top style="medium"/>
      <bottom>
        <color indexed="63"/>
      </bottom>
    </border>
    <border>
      <left>
        <color indexed="63"/>
      </left>
      <right>
        <color indexed="63"/>
      </right>
      <top style="medium"/>
      <bottom>
        <color indexed="63"/>
      </bottom>
    </border>
    <border>
      <left/>
      <right style="thin"/>
      <top style="medium"/>
      <bottom/>
    </border>
    <border>
      <left style="thin"/>
      <right/>
      <top/>
      <bottom style="thin"/>
    </border>
    <border>
      <left/>
      <right/>
      <top/>
      <bottom style="thin"/>
    </border>
    <border>
      <left/>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Font="1" applyAlignment="1">
      <alignment/>
    </xf>
    <xf numFmtId="0" fontId="60" fillId="0" borderId="0" xfId="0" applyFont="1" applyAlignment="1">
      <alignment/>
    </xf>
    <xf numFmtId="0" fontId="60" fillId="33" borderId="0" xfId="0" applyFont="1" applyFill="1" applyAlignment="1">
      <alignment/>
    </xf>
    <xf numFmtId="0" fontId="2" fillId="0" borderId="10"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wrapText="1"/>
      <protection hidden="1"/>
    </xf>
    <xf numFmtId="0" fontId="60" fillId="0" borderId="0" xfId="0" applyFont="1" applyAlignment="1">
      <alignment vertical="top"/>
    </xf>
    <xf numFmtId="0" fontId="61" fillId="0" borderId="11" xfId="0" applyFont="1" applyFill="1" applyBorder="1" applyAlignment="1" applyProtection="1">
      <alignment horizontal="center" vertical="center"/>
      <protection hidden="1"/>
    </xf>
    <xf numFmtId="0" fontId="62" fillId="0" borderId="0" xfId="0" applyFont="1" applyBorder="1" applyAlignment="1" applyProtection="1">
      <alignment/>
      <protection hidden="1"/>
    </xf>
    <xf numFmtId="0" fontId="60" fillId="0" borderId="12" xfId="0" applyFont="1" applyBorder="1" applyAlignment="1" applyProtection="1">
      <alignment/>
      <protection hidden="1"/>
    </xf>
    <xf numFmtId="0" fontId="27" fillId="0" borderId="0" xfId="0" applyFont="1" applyAlignment="1">
      <alignment/>
    </xf>
    <xf numFmtId="0" fontId="61" fillId="0" borderId="10" xfId="0" applyFont="1" applyFill="1" applyBorder="1" applyAlignment="1" applyProtection="1">
      <alignment horizontal="center" vertical="center"/>
      <protection hidden="1"/>
    </xf>
    <xf numFmtId="0" fontId="61" fillId="0" borderId="10" xfId="0" applyNumberFormat="1" applyFont="1" applyFill="1" applyBorder="1" applyAlignment="1" applyProtection="1">
      <alignment horizontal="center" vertical="center"/>
      <protection hidden="1"/>
    </xf>
    <xf numFmtId="0" fontId="63" fillId="0" borderId="10" xfId="0" applyFont="1" applyFill="1" applyBorder="1" applyAlignment="1" applyProtection="1">
      <alignment horizontal="center" vertical="center"/>
      <protection hidden="1"/>
    </xf>
    <xf numFmtId="0" fontId="29" fillId="0" borderId="10" xfId="0" applyFont="1" applyFill="1" applyBorder="1" applyAlignment="1" applyProtection="1">
      <alignment horizontal="center" vertical="center"/>
      <protection hidden="1"/>
    </xf>
    <xf numFmtId="10" fontId="60" fillId="0" borderId="0" xfId="59" applyNumberFormat="1" applyFont="1" applyAlignment="1">
      <alignment/>
    </xf>
    <xf numFmtId="0" fontId="29" fillId="0" borderId="10"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30" fillId="0" borderId="13" xfId="0" applyFont="1" applyFill="1" applyBorder="1" applyAlignment="1" applyProtection="1">
      <alignment horizontal="center" vertical="center" wrapText="1"/>
      <protection hidden="1"/>
    </xf>
    <xf numFmtId="0" fontId="31" fillId="0" borderId="13" xfId="0" applyFont="1" applyFill="1" applyBorder="1" applyAlignment="1" applyProtection="1">
      <alignment horizontal="center" vertical="center" wrapText="1"/>
      <protection hidden="1"/>
    </xf>
    <xf numFmtId="10" fontId="61" fillId="0" borderId="0" xfId="59" applyNumberFormat="1" applyFont="1" applyAlignment="1">
      <alignment/>
    </xf>
    <xf numFmtId="0" fontId="64" fillId="0" borderId="10" xfId="0" applyFont="1" applyFill="1" applyBorder="1" applyAlignment="1" applyProtection="1">
      <alignment horizontal="center" vertical="center"/>
      <protection hidden="1"/>
    </xf>
    <xf numFmtId="0" fontId="29" fillId="0" borderId="13"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62" fillId="34" borderId="10" xfId="0" applyFont="1" applyFill="1" applyBorder="1" applyAlignment="1">
      <alignment/>
    </xf>
    <xf numFmtId="0" fontId="65" fillId="0" borderId="0" xfId="0" applyFont="1" applyBorder="1" applyAlignment="1" applyProtection="1">
      <alignment/>
      <protection hidden="1"/>
    </xf>
    <xf numFmtId="0" fontId="65" fillId="33" borderId="0" xfId="0" applyFont="1" applyFill="1" applyBorder="1" applyAlignment="1" applyProtection="1">
      <alignment/>
      <protection hidden="1"/>
    </xf>
    <xf numFmtId="0" fontId="60" fillId="0" borderId="0" xfId="0" applyNumberFormat="1" applyFont="1" applyAlignment="1">
      <alignment/>
    </xf>
    <xf numFmtId="2" fontId="60" fillId="0" borderId="0" xfId="0" applyNumberFormat="1" applyFont="1" applyAlignment="1">
      <alignment/>
    </xf>
    <xf numFmtId="0" fontId="34" fillId="7" borderId="14" xfId="0" applyFont="1" applyFill="1" applyBorder="1" applyAlignment="1" applyProtection="1">
      <alignment vertical="center" wrapText="1"/>
      <protection locked="0"/>
    </xf>
    <xf numFmtId="0" fontId="66" fillId="0" borderId="15" xfId="0" applyFont="1" applyBorder="1" applyAlignment="1" applyProtection="1">
      <alignment horizontal="center" vertical="center"/>
      <protection hidden="1"/>
    </xf>
    <xf numFmtId="0" fontId="34" fillId="7" borderId="16" xfId="0" applyFont="1" applyFill="1" applyBorder="1" applyAlignment="1" applyProtection="1">
      <alignment horizontal="center" vertical="center"/>
      <protection hidden="1" locked="0"/>
    </xf>
    <xf numFmtId="0" fontId="60" fillId="0" borderId="17" xfId="0" applyFont="1" applyBorder="1" applyAlignment="1" applyProtection="1">
      <alignment/>
      <protection hidden="1"/>
    </xf>
    <xf numFmtId="0" fontId="31" fillId="0" borderId="18" xfId="0" applyFont="1" applyFill="1" applyBorder="1" applyAlignment="1" applyProtection="1">
      <alignment horizontal="center" vertical="center" wrapText="1"/>
      <protection hidden="1"/>
    </xf>
    <xf numFmtId="49" fontId="29" fillId="0" borderId="19" xfId="0" applyNumberFormat="1" applyFont="1" applyFill="1" applyBorder="1" applyAlignment="1" applyProtection="1">
      <alignment horizontal="center" vertical="center" wrapText="1"/>
      <protection hidden="1"/>
    </xf>
    <xf numFmtId="193" fontId="61" fillId="0" borderId="17" xfId="59" applyNumberFormat="1"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wrapText="1"/>
      <protection hidden="1"/>
    </xf>
    <xf numFmtId="0" fontId="67" fillId="0" borderId="0" xfId="0" applyFont="1" applyBorder="1" applyAlignment="1" applyProtection="1">
      <alignment horizontal="center" vertical="center" wrapText="1"/>
      <protection hidden="1"/>
    </xf>
    <xf numFmtId="0" fontId="68" fillId="0" borderId="20" xfId="0" applyFont="1" applyBorder="1" applyAlignment="1" applyProtection="1">
      <alignment horizontal="center" vertical="center" wrapText="1"/>
      <protection hidden="1"/>
    </xf>
    <xf numFmtId="0" fontId="69" fillId="0" borderId="21" xfId="0" applyFont="1" applyBorder="1" applyAlignment="1" applyProtection="1">
      <alignment/>
      <protection hidden="1"/>
    </xf>
    <xf numFmtId="0" fontId="5" fillId="0" borderId="18" xfId="0" applyFont="1" applyFill="1" applyBorder="1" applyAlignment="1" applyProtection="1">
      <alignment horizontal="center" vertical="center"/>
      <protection hidden="1"/>
    </xf>
    <xf numFmtId="0" fontId="2" fillId="0" borderId="21" xfId="0" applyFont="1" applyFill="1" applyBorder="1" applyAlignment="1" applyProtection="1">
      <alignment horizontal="right" vertical="center"/>
      <protection hidden="1"/>
    </xf>
    <xf numFmtId="0" fontId="61" fillId="0" borderId="22" xfId="0" applyFont="1" applyFill="1" applyBorder="1" applyAlignment="1" applyProtection="1">
      <alignment horizontal="center" vertical="center"/>
      <protection hidden="1"/>
    </xf>
    <xf numFmtId="0" fontId="60" fillId="0" borderId="23" xfId="0" applyFont="1" applyBorder="1" applyAlignment="1" applyProtection="1">
      <alignment/>
      <protection hidden="1"/>
    </xf>
    <xf numFmtId="0" fontId="62" fillId="0" borderId="24" xfId="0" applyFont="1" applyBorder="1" applyAlignment="1" applyProtection="1">
      <alignment/>
      <protection hidden="1"/>
    </xf>
    <xf numFmtId="0" fontId="61" fillId="0" borderId="16" xfId="0" applyFont="1" applyFill="1" applyBorder="1" applyAlignment="1" applyProtection="1">
      <alignment horizontal="center" vertical="center"/>
      <protection hidden="1"/>
    </xf>
    <xf numFmtId="0" fontId="60" fillId="0" borderId="16" xfId="0" applyFont="1" applyBorder="1" applyAlignment="1" applyProtection="1">
      <alignment/>
      <protection hidden="1"/>
    </xf>
    <xf numFmtId="0" fontId="59" fillId="0" borderId="25" xfId="0" applyFont="1" applyBorder="1" applyAlignment="1" applyProtection="1">
      <alignment/>
      <protection hidden="1"/>
    </xf>
    <xf numFmtId="0" fontId="65" fillId="0" borderId="26" xfId="0" applyFont="1" applyBorder="1" applyAlignment="1" applyProtection="1">
      <alignment/>
      <protection hidden="1"/>
    </xf>
    <xf numFmtId="0" fontId="60" fillId="0" borderId="27" xfId="0" applyFont="1" applyBorder="1" applyAlignment="1" applyProtection="1">
      <alignment/>
      <protection hidden="1"/>
    </xf>
    <xf numFmtId="203" fontId="5" fillId="0" borderId="18" xfId="0" applyNumberFormat="1" applyFont="1" applyFill="1" applyBorder="1" applyAlignment="1" applyProtection="1">
      <alignment horizontal="center" vertical="center"/>
      <protection locked="0"/>
    </xf>
    <xf numFmtId="203" fontId="5" fillId="0" borderId="10" xfId="0" applyNumberFormat="1" applyFont="1" applyBorder="1" applyAlignment="1" applyProtection="1">
      <alignment horizontal="center" vertical="center"/>
      <protection locked="0"/>
    </xf>
    <xf numFmtId="10" fontId="60" fillId="0" borderId="10" xfId="59" applyNumberFormat="1"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41" fillId="0" borderId="28" xfId="0" applyFont="1" applyBorder="1" applyAlignment="1" applyProtection="1">
      <alignment horizontal="center" vertical="center"/>
      <protection hidden="1"/>
    </xf>
    <xf numFmtId="0" fontId="41" fillId="0" borderId="29" xfId="0" applyFont="1" applyBorder="1" applyAlignment="1" applyProtection="1">
      <alignment horizontal="center" vertical="center"/>
      <protection hidden="1"/>
    </xf>
    <xf numFmtId="0" fontId="41" fillId="0" borderId="30" xfId="0" applyFont="1" applyBorder="1" applyAlignment="1" applyProtection="1">
      <alignment horizontal="center" vertical="center" wrapText="1"/>
      <protection locked="0"/>
    </xf>
    <xf numFmtId="0" fontId="41" fillId="0" borderId="31" xfId="0" applyFont="1" applyBorder="1" applyAlignment="1" applyProtection="1">
      <alignment horizontal="center"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4"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wrapText="1"/>
      <protection hidden="1"/>
    </xf>
    <xf numFmtId="0" fontId="34" fillId="0" borderId="35" xfId="0" applyFont="1" applyBorder="1" applyAlignment="1" applyProtection="1">
      <alignment horizontal="center" vertical="center" wrapText="1"/>
      <protection hidden="1"/>
    </xf>
    <xf numFmtId="0" fontId="34" fillId="0" borderId="22" xfId="0" applyFont="1" applyFill="1" applyBorder="1" applyAlignment="1" applyProtection="1">
      <alignment horizontal="center" vertical="center"/>
      <protection hidden="1"/>
    </xf>
    <xf numFmtId="0" fontId="34" fillId="0" borderId="11" xfId="0" applyFont="1" applyFill="1" applyBorder="1" applyAlignment="1" applyProtection="1">
      <alignment horizontal="center" vertical="center"/>
      <protection hidden="1"/>
    </xf>
    <xf numFmtId="0" fontId="34" fillId="0" borderId="17"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center" vertical="center"/>
      <protection hidden="1"/>
    </xf>
    <xf numFmtId="0" fontId="40" fillId="0" borderId="10" xfId="0" applyFont="1" applyFill="1" applyBorder="1" applyAlignment="1" applyProtection="1">
      <alignment horizontal="center" vertical="center"/>
      <protection hidden="1"/>
    </xf>
    <xf numFmtId="0" fontId="40" fillId="0" borderId="14" xfId="0" applyFont="1" applyFill="1" applyBorder="1" applyAlignment="1" applyProtection="1">
      <alignment horizontal="center" vertical="center" wrapText="1"/>
      <protection hidden="1"/>
    </xf>
    <xf numFmtId="0" fontId="40" fillId="0" borderId="11" xfId="0" applyFont="1" applyFill="1" applyBorder="1" applyAlignment="1" applyProtection="1">
      <alignment horizontal="center" vertical="center" wrapText="1"/>
      <protection hidden="1"/>
    </xf>
    <xf numFmtId="0" fontId="40" fillId="0" borderId="17" xfId="0" applyFont="1" applyFill="1" applyBorder="1" applyAlignment="1" applyProtection="1">
      <alignment horizontal="center" vertical="center" wrapText="1"/>
      <protection hidden="1"/>
    </xf>
    <xf numFmtId="0" fontId="30" fillId="0" borderId="18" xfId="0" applyFont="1" applyFill="1" applyBorder="1" applyAlignment="1" applyProtection="1">
      <alignment horizontal="center" vertical="center"/>
      <protection hidden="1"/>
    </xf>
    <xf numFmtId="0" fontId="30" fillId="0" borderId="10" xfId="0" applyFont="1" applyFill="1" applyBorder="1" applyAlignment="1" applyProtection="1">
      <alignment horizontal="center" vertical="center"/>
      <protection hidden="1"/>
    </xf>
    <xf numFmtId="0" fontId="34" fillId="0" borderId="11" xfId="0" applyFont="1" applyBorder="1" applyAlignment="1" applyProtection="1">
      <alignment horizontal="left" vertical="center" wrapText="1"/>
      <protection hidden="1"/>
    </xf>
    <xf numFmtId="0" fontId="34" fillId="0" borderId="35" xfId="0" applyFont="1" applyBorder="1" applyAlignment="1" applyProtection="1">
      <alignment horizontal="left" vertical="center" wrapText="1"/>
      <protection hidden="1"/>
    </xf>
    <xf numFmtId="0" fontId="60" fillId="0" borderId="21" xfId="0" applyFont="1" applyBorder="1" applyAlignment="1" applyProtection="1">
      <alignment horizontal="center" vertical="center" wrapText="1"/>
      <protection hidden="1"/>
    </xf>
    <xf numFmtId="0" fontId="5" fillId="0" borderId="18"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60" fillId="0" borderId="23" xfId="0" applyFont="1" applyBorder="1" applyAlignment="1" applyProtection="1">
      <alignment horizontal="center"/>
      <protection hidden="1"/>
    </xf>
    <xf numFmtId="0" fontId="60" fillId="0" borderId="16" xfId="0" applyFont="1" applyBorder="1" applyAlignment="1" applyProtection="1">
      <alignment horizontal="center"/>
      <protection hidden="1"/>
    </xf>
    <xf numFmtId="0" fontId="60" fillId="0" borderId="33" xfId="0" applyFont="1" applyFill="1" applyBorder="1" applyAlignment="1" applyProtection="1">
      <alignment horizontal="center" vertical="center"/>
      <protection hidden="1"/>
    </xf>
    <xf numFmtId="0" fontId="60" fillId="0" borderId="34" xfId="0" applyFont="1" applyFill="1" applyBorder="1" applyAlignment="1" applyProtection="1">
      <alignment horizontal="center" vertical="center"/>
      <protection hidden="1"/>
    </xf>
    <xf numFmtId="0" fontId="70" fillId="0" borderId="34" xfId="53" applyFont="1" applyFill="1" applyBorder="1" applyAlignment="1" applyProtection="1">
      <alignment horizontal="center" vertical="center"/>
      <protection hidden="1"/>
    </xf>
    <xf numFmtId="0" fontId="65" fillId="0" borderId="36" xfId="0" applyFont="1" applyBorder="1" applyAlignment="1" applyProtection="1">
      <alignment/>
      <protection hidden="1"/>
    </xf>
    <xf numFmtId="1" fontId="60" fillId="0" borderId="0" xfId="0" applyNumberFormat="1" applyFont="1" applyAlignment="1">
      <alignment/>
    </xf>
    <xf numFmtId="192" fontId="5" fillId="0" borderId="18" xfId="0" applyNumberFormat="1"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mployeesforum.i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Y141"/>
  <sheetViews>
    <sheetView tabSelected="1" workbookViewId="0" topLeftCell="A1">
      <selection activeCell="Z23" sqref="Z23"/>
    </sheetView>
  </sheetViews>
  <sheetFormatPr defaultColWidth="9.140625" defaultRowHeight="15"/>
  <cols>
    <col min="1" max="1" width="18.57421875" style="1" customWidth="1"/>
    <col min="2" max="2" width="15.00390625" style="1" customWidth="1"/>
    <col min="3" max="3" width="11.140625" style="1" customWidth="1"/>
    <col min="4" max="4" width="11.8515625" style="9" customWidth="1"/>
    <col min="5" max="5" width="12.421875" style="2" customWidth="1"/>
    <col min="6" max="6" width="13.140625" style="1" customWidth="1"/>
    <col min="7" max="7" width="15.00390625" style="1" customWidth="1"/>
    <col min="8" max="8" width="20.421875" style="1" customWidth="1"/>
    <col min="9" max="9" width="10.7109375" style="1" hidden="1" customWidth="1"/>
    <col min="10" max="10" width="11.57421875" style="1" hidden="1" customWidth="1"/>
    <col min="11" max="23" width="0" style="1" hidden="1" customWidth="1"/>
    <col min="24" max="24" width="9.140625" style="1" customWidth="1"/>
    <col min="25" max="25" width="11.28125" style="1" customWidth="1"/>
    <col min="26" max="16384" width="9.140625" style="1" customWidth="1"/>
  </cols>
  <sheetData>
    <row r="1" spans="1:8" ht="21.75" customHeight="1">
      <c r="A1" s="54" t="s">
        <v>5</v>
      </c>
      <c r="B1" s="56" t="s">
        <v>29</v>
      </c>
      <c r="C1" s="57"/>
      <c r="D1" s="57"/>
      <c r="E1" s="57"/>
      <c r="F1" s="57"/>
      <c r="G1" s="58"/>
      <c r="H1" s="29" t="s">
        <v>26</v>
      </c>
    </row>
    <row r="2" spans="1:8" ht="21.75" customHeight="1">
      <c r="A2" s="55"/>
      <c r="B2" s="59"/>
      <c r="C2" s="60"/>
      <c r="D2" s="60"/>
      <c r="E2" s="60"/>
      <c r="F2" s="60"/>
      <c r="G2" s="61"/>
      <c r="H2" s="30">
        <v>130</v>
      </c>
    </row>
    <row r="3" spans="1:8" ht="21.75" customHeight="1">
      <c r="A3" s="62" t="s">
        <v>17</v>
      </c>
      <c r="B3" s="63"/>
      <c r="C3" s="63"/>
      <c r="D3" s="64"/>
      <c r="E3" s="28">
        <v>2018</v>
      </c>
      <c r="F3" s="81" t="str">
        <f>CONCATENATE(" - ",RIGHT(E3,2)+1)</f>
        <v> - 19</v>
      </c>
      <c r="G3" s="82"/>
      <c r="H3" s="31"/>
    </row>
    <row r="4" spans="1:8" ht="24" customHeight="1">
      <c r="A4" s="65" t="s">
        <v>18</v>
      </c>
      <c r="B4" s="66"/>
      <c r="C4" s="66"/>
      <c r="D4" s="66"/>
      <c r="E4" s="66"/>
      <c r="F4" s="66"/>
      <c r="G4" s="66"/>
      <c r="H4" s="67"/>
    </row>
    <row r="5" spans="1:10" ht="25.5" customHeight="1">
      <c r="A5" s="32" t="s">
        <v>8</v>
      </c>
      <c r="B5" s="68" t="s">
        <v>30</v>
      </c>
      <c r="C5" s="69"/>
      <c r="D5" s="70"/>
      <c r="E5" s="13" t="s">
        <v>9</v>
      </c>
      <c r="F5" s="71" t="s">
        <v>31</v>
      </c>
      <c r="G5" s="73"/>
      <c r="H5" s="33" t="s">
        <v>10</v>
      </c>
      <c r="J5" s="27"/>
    </row>
    <row r="6" spans="1:25" ht="26.25" customHeight="1">
      <c r="A6" s="32" t="s">
        <v>19</v>
      </c>
      <c r="B6" s="71" t="s">
        <v>28</v>
      </c>
      <c r="C6" s="72"/>
      <c r="D6" s="73"/>
      <c r="E6" s="13" t="s">
        <v>11</v>
      </c>
      <c r="F6" s="71">
        <v>540</v>
      </c>
      <c r="G6" s="73"/>
      <c r="H6" s="34">
        <v>43404</v>
      </c>
      <c r="I6" s="26"/>
      <c r="W6" s="1" t="str">
        <f>TEXT(A11,"mmm-yyyy")</f>
        <v>Apr-2018</v>
      </c>
      <c r="Y6" s="94">
        <v>43404</v>
      </c>
    </row>
    <row r="7" spans="1:8" ht="18" customHeight="1">
      <c r="A7" s="74" t="s">
        <v>12</v>
      </c>
      <c r="B7" s="75"/>
      <c r="C7" s="76" t="str">
        <f>CONCATENATE("MONTHLY RATE OF INTEREST STARTING FROM"," ",W6)</f>
        <v>MONTHLY RATE OF INTEREST STARTING FROM Apr-2018</v>
      </c>
      <c r="D7" s="77"/>
      <c r="E7" s="77"/>
      <c r="F7" s="77"/>
      <c r="G7" s="77"/>
      <c r="H7" s="78"/>
    </row>
    <row r="8" spans="1:8" ht="26.25" customHeight="1">
      <c r="A8" s="35" t="s">
        <v>4</v>
      </c>
      <c r="B8" s="22" t="s">
        <v>2</v>
      </c>
      <c r="C8" s="52">
        <v>0.076</v>
      </c>
      <c r="D8" s="52">
        <v>0.076</v>
      </c>
      <c r="E8" s="52">
        <v>0.076</v>
      </c>
      <c r="F8" s="52">
        <v>0.076</v>
      </c>
      <c r="G8" s="52">
        <v>0.076</v>
      </c>
      <c r="H8" s="52">
        <v>0.076</v>
      </c>
    </row>
    <row r="9" spans="1:8" ht="26.25" customHeight="1">
      <c r="A9" s="50">
        <v>1378381</v>
      </c>
      <c r="B9" s="51">
        <v>5000</v>
      </c>
      <c r="C9" s="52">
        <v>0.08</v>
      </c>
      <c r="D9" s="52">
        <v>0.08</v>
      </c>
      <c r="E9" s="52">
        <v>0.08</v>
      </c>
      <c r="F9" s="52"/>
      <c r="G9" s="52"/>
      <c r="H9" s="52"/>
    </row>
    <row r="10" spans="1:8" s="5" customFormat="1" ht="30" customHeight="1">
      <c r="A10" s="36" t="s">
        <v>20</v>
      </c>
      <c r="B10" s="15" t="s">
        <v>21</v>
      </c>
      <c r="C10" s="21" t="s">
        <v>2</v>
      </c>
      <c r="D10" s="37" t="s">
        <v>13</v>
      </c>
      <c r="E10" s="17" t="s">
        <v>15</v>
      </c>
      <c r="F10" s="16" t="s">
        <v>14</v>
      </c>
      <c r="G10" s="18" t="s">
        <v>22</v>
      </c>
      <c r="H10" s="38" t="s">
        <v>27</v>
      </c>
    </row>
    <row r="11" spans="1:22" ht="22.5" customHeight="1">
      <c r="A11" s="95">
        <f>ROUND(365.25*(E3-1900),0)+100</f>
        <v>43200</v>
      </c>
      <c r="B11" s="53">
        <v>6000</v>
      </c>
      <c r="C11" s="53">
        <v>0</v>
      </c>
      <c r="D11" s="53">
        <v>0</v>
      </c>
      <c r="E11" s="53">
        <v>0</v>
      </c>
      <c r="F11" s="53">
        <v>0</v>
      </c>
      <c r="G11" s="4">
        <f>IF($H$6&gt;=A11,SUM(A9+B11+D11+F11-E11),IF($H$6=0,SUM(D7+B11+D11+F11-E11),0))</f>
        <v>1384381</v>
      </c>
      <c r="H11" s="39">
        <f>IF($H$6&gt;=A11,ROUND((G11+D24+A31+G24),0),0)</f>
        <v>1398180</v>
      </c>
      <c r="R11" s="23">
        <v>8</v>
      </c>
      <c r="S11" s="23">
        <v>20</v>
      </c>
      <c r="T11" s="23">
        <v>32</v>
      </c>
      <c r="U11" s="23">
        <v>44</v>
      </c>
      <c r="V11" s="23">
        <v>56</v>
      </c>
    </row>
    <row r="12" spans="1:22" ht="22.5" customHeight="1">
      <c r="A12" s="95">
        <f>DATE(YEAR(A11),MONTH(A11)+1,DAY(A11))</f>
        <v>43230</v>
      </c>
      <c r="B12" s="53">
        <v>6000</v>
      </c>
      <c r="C12" s="53">
        <v>0</v>
      </c>
      <c r="D12" s="53">
        <v>0</v>
      </c>
      <c r="E12" s="53">
        <v>0</v>
      </c>
      <c r="F12" s="53">
        <v>0</v>
      </c>
      <c r="G12" s="4">
        <f aca="true" t="shared" si="0" ref="G12:G22">IF($H$6&gt;=A12,SUM(G11+B12+D12+F12-E12),IF($H$6=0,SUM(G11+B12+D12+F12-E12),0))</f>
        <v>1390381</v>
      </c>
      <c r="H12" s="39">
        <f>IF(H6&gt;=A12,ROUND((G12+D24+D25+A32+G24+G25),0),0)</f>
        <v>1413018</v>
      </c>
      <c r="R12" s="23">
        <v>9</v>
      </c>
      <c r="S12" s="23">
        <v>21</v>
      </c>
      <c r="T12" s="23">
        <v>33</v>
      </c>
      <c r="U12" s="23">
        <v>45</v>
      </c>
      <c r="V12" s="23">
        <v>57</v>
      </c>
    </row>
    <row r="13" spans="1:22" ht="22.5" customHeight="1">
      <c r="A13" s="95">
        <f aca="true" t="shared" si="1" ref="A13:A22">DATE(YEAR(A12),MONTH(A12)+1,DAY(A12))</f>
        <v>43261</v>
      </c>
      <c r="B13" s="53">
        <v>6000</v>
      </c>
      <c r="C13" s="53">
        <v>0</v>
      </c>
      <c r="D13" s="53">
        <v>0</v>
      </c>
      <c r="E13" s="53">
        <v>0</v>
      </c>
      <c r="F13" s="53">
        <v>0</v>
      </c>
      <c r="G13" s="4">
        <f t="shared" si="0"/>
        <v>1396381</v>
      </c>
      <c r="H13" s="39">
        <f>IF(H6&gt;=A13,ROUND((G13+D24+D25+D26+A33+G24+G25+G26),0),0)</f>
        <v>1427893</v>
      </c>
      <c r="R13" s="23">
        <v>10</v>
      </c>
      <c r="S13" s="23">
        <v>22</v>
      </c>
      <c r="T13" s="23">
        <v>34</v>
      </c>
      <c r="U13" s="23">
        <v>46</v>
      </c>
      <c r="V13" s="23">
        <v>58</v>
      </c>
    </row>
    <row r="14" spans="1:22" ht="22.5" customHeight="1">
      <c r="A14" s="95">
        <f t="shared" si="1"/>
        <v>43291</v>
      </c>
      <c r="B14" s="53">
        <v>6000</v>
      </c>
      <c r="C14" s="53">
        <v>0</v>
      </c>
      <c r="D14" s="53">
        <v>0</v>
      </c>
      <c r="E14" s="53">
        <v>0</v>
      </c>
      <c r="F14" s="53">
        <v>0</v>
      </c>
      <c r="G14" s="4">
        <f t="shared" si="0"/>
        <v>1402381</v>
      </c>
      <c r="H14" s="39">
        <f>IF(H6&gt;=A14,ROUND((G14+D24+D25+D26+D27+A34+G24+G25+G26+G27),0),0)</f>
        <v>1442807</v>
      </c>
      <c r="M14" s="1" t="s">
        <v>1</v>
      </c>
      <c r="R14" s="23">
        <v>11</v>
      </c>
      <c r="S14" s="23">
        <v>23</v>
      </c>
      <c r="T14" s="23">
        <v>35</v>
      </c>
      <c r="U14" s="23">
        <v>47</v>
      </c>
      <c r="V14" s="23">
        <v>59</v>
      </c>
    </row>
    <row r="15" spans="1:22" ht="22.5" customHeight="1">
      <c r="A15" s="95">
        <f t="shared" si="1"/>
        <v>43322</v>
      </c>
      <c r="B15" s="53">
        <v>6000</v>
      </c>
      <c r="C15" s="53">
        <v>0</v>
      </c>
      <c r="D15" s="53">
        <v>0</v>
      </c>
      <c r="E15" s="53">
        <v>0</v>
      </c>
      <c r="F15" s="53">
        <v>0</v>
      </c>
      <c r="G15" s="4">
        <f t="shared" si="0"/>
        <v>1408381</v>
      </c>
      <c r="H15" s="39">
        <f>IF(H6&gt;=A15,ROUND((G15+D24+D25+D26+D27+D28+A35+G24+G25+G26+G27+G28),0),0)</f>
        <v>1457758</v>
      </c>
      <c r="R15" s="23">
        <v>12</v>
      </c>
      <c r="S15" s="23">
        <v>24</v>
      </c>
      <c r="T15" s="23">
        <v>36</v>
      </c>
      <c r="U15" s="23">
        <v>48</v>
      </c>
      <c r="V15" s="23">
        <v>60</v>
      </c>
    </row>
    <row r="16" spans="1:22" ht="22.5" customHeight="1">
      <c r="A16" s="95">
        <f t="shared" si="1"/>
        <v>43353</v>
      </c>
      <c r="B16" s="53">
        <v>0</v>
      </c>
      <c r="C16" s="53">
        <v>0</v>
      </c>
      <c r="D16" s="53">
        <v>0</v>
      </c>
      <c r="E16" s="53">
        <v>0</v>
      </c>
      <c r="F16" s="53">
        <v>0</v>
      </c>
      <c r="G16" s="4">
        <f t="shared" si="0"/>
        <v>1408381</v>
      </c>
      <c r="H16" s="39">
        <f>IF(H6&gt;=A16,ROUND((G16+D24+D25+D26+D27+D28+D29+B31+G24+G25+G26+G27+G28+G29),0),0)</f>
        <v>1466709</v>
      </c>
      <c r="K16" s="1" t="s">
        <v>1</v>
      </c>
      <c r="M16" s="1" t="s">
        <v>6</v>
      </c>
      <c r="R16" s="23">
        <v>13</v>
      </c>
      <c r="S16" s="23">
        <v>25</v>
      </c>
      <c r="T16" s="23">
        <v>37</v>
      </c>
      <c r="U16" s="23">
        <v>49</v>
      </c>
      <c r="V16" s="23">
        <v>61</v>
      </c>
    </row>
    <row r="17" spans="1:22" ht="22.5" customHeight="1">
      <c r="A17" s="95">
        <f t="shared" si="1"/>
        <v>43383</v>
      </c>
      <c r="B17" s="53">
        <v>0</v>
      </c>
      <c r="C17" s="53">
        <v>0</v>
      </c>
      <c r="D17" s="53">
        <v>0</v>
      </c>
      <c r="E17" s="53">
        <v>0</v>
      </c>
      <c r="F17" s="53">
        <v>0</v>
      </c>
      <c r="G17" s="4">
        <f t="shared" si="0"/>
        <v>1408381</v>
      </c>
      <c r="H17" s="39">
        <f>IF(H6&gt;=A17,ROUND((G17+D24+D25+D26+D27+D28+D29+D30+B32+G24+G25+G26+G27+G28+G29+G30),0),0)</f>
        <v>1476132</v>
      </c>
      <c r="J17" s="5"/>
      <c r="R17" s="23">
        <v>14</v>
      </c>
      <c r="S17" s="23">
        <v>26</v>
      </c>
      <c r="T17" s="23">
        <v>38</v>
      </c>
      <c r="U17" s="23">
        <v>50</v>
      </c>
      <c r="V17" s="23">
        <v>62</v>
      </c>
    </row>
    <row r="18" spans="1:22" ht="22.5" customHeight="1">
      <c r="A18" s="95">
        <f t="shared" si="1"/>
        <v>43414</v>
      </c>
      <c r="B18" s="53">
        <v>0</v>
      </c>
      <c r="C18" s="53">
        <v>0</v>
      </c>
      <c r="D18" s="53">
        <v>0</v>
      </c>
      <c r="E18" s="53">
        <v>0</v>
      </c>
      <c r="F18" s="53">
        <v>0</v>
      </c>
      <c r="G18" s="4">
        <f t="shared" si="0"/>
        <v>0</v>
      </c>
      <c r="H18" s="39">
        <f>IF(H6&gt;=A18,ROUND((G18+D24+D25+D26+D27+D28+D29+D30+D31+B33+G24+G25+G26+G27+G28+G29+G30+G31),0),0)</f>
        <v>0</v>
      </c>
      <c r="R18" s="23">
        <v>15</v>
      </c>
      <c r="S18" s="23">
        <v>27</v>
      </c>
      <c r="T18" s="23">
        <v>39</v>
      </c>
      <c r="U18" s="23">
        <v>51</v>
      </c>
      <c r="V18" s="23">
        <v>63</v>
      </c>
    </row>
    <row r="19" spans="1:22" ht="22.5" customHeight="1">
      <c r="A19" s="95">
        <f t="shared" si="1"/>
        <v>43444</v>
      </c>
      <c r="B19" s="53">
        <v>0</v>
      </c>
      <c r="C19" s="53">
        <v>0</v>
      </c>
      <c r="D19" s="53">
        <v>0</v>
      </c>
      <c r="E19" s="53">
        <v>0</v>
      </c>
      <c r="F19" s="53">
        <v>0</v>
      </c>
      <c r="G19" s="4">
        <f t="shared" si="0"/>
        <v>0</v>
      </c>
      <c r="H19" s="39">
        <f>IF(H6&gt;=A19,ROUND((G19+D24+D25+D26+D27+D28+D29+D30+D31+D32+B34+G24+G25+G26+G27+G28+G29+G30+G31+G32),0),0)</f>
        <v>0</v>
      </c>
      <c r="R19" s="23">
        <v>16</v>
      </c>
      <c r="S19" s="23">
        <v>28</v>
      </c>
      <c r="T19" s="23">
        <v>40</v>
      </c>
      <c r="U19" s="23">
        <v>52</v>
      </c>
      <c r="V19" s="23">
        <v>64</v>
      </c>
    </row>
    <row r="20" spans="1:22" ht="22.5" customHeight="1">
      <c r="A20" s="95">
        <f t="shared" si="1"/>
        <v>43475</v>
      </c>
      <c r="B20" s="53">
        <v>0</v>
      </c>
      <c r="C20" s="53">
        <v>0</v>
      </c>
      <c r="D20" s="53">
        <v>0</v>
      </c>
      <c r="E20" s="53">
        <v>0</v>
      </c>
      <c r="F20" s="53">
        <v>0</v>
      </c>
      <c r="G20" s="4">
        <f t="shared" si="0"/>
        <v>0</v>
      </c>
      <c r="H20" s="39">
        <f>IF(H6&gt;=A20,ROUND((G20+D24+D25+D26+D27+D28+D29+D30+D31+D32+D33+B35+G24+G25+G26+G27+G28+G29+G30+G31+G32+G33),0),0)</f>
        <v>0</v>
      </c>
      <c r="R20" s="23">
        <v>17</v>
      </c>
      <c r="S20" s="23">
        <v>29</v>
      </c>
      <c r="T20" s="23">
        <v>41</v>
      </c>
      <c r="U20" s="23">
        <v>53</v>
      </c>
      <c r="V20" s="23">
        <v>65</v>
      </c>
    </row>
    <row r="21" spans="1:22" ht="22.5" customHeight="1">
      <c r="A21" s="95">
        <f t="shared" si="1"/>
        <v>43506</v>
      </c>
      <c r="B21" s="53">
        <v>0</v>
      </c>
      <c r="C21" s="53">
        <v>0</v>
      </c>
      <c r="D21" s="53">
        <v>0</v>
      </c>
      <c r="E21" s="53">
        <v>0</v>
      </c>
      <c r="F21" s="53">
        <v>0</v>
      </c>
      <c r="G21" s="4">
        <f t="shared" si="0"/>
        <v>0</v>
      </c>
      <c r="H21" s="39">
        <f>IF(H6&gt;=A21,ROUND((G21+D24+D25+D26+D27+D28+D29+D30+D31+D32+D33+D34+C31+G24+G25+G26+G27+G28+G29+G30+G31+G32+G33+G34),0),0)</f>
        <v>0</v>
      </c>
      <c r="R21" s="23">
        <v>18</v>
      </c>
      <c r="S21" s="23">
        <v>30</v>
      </c>
      <c r="T21" s="23">
        <v>42</v>
      </c>
      <c r="U21" s="23">
        <v>54</v>
      </c>
      <c r="V21" s="23">
        <v>66</v>
      </c>
    </row>
    <row r="22" spans="1:24" s="2" customFormat="1" ht="22.5" customHeight="1">
      <c r="A22" s="95">
        <f t="shared" si="1"/>
        <v>43534</v>
      </c>
      <c r="B22" s="53">
        <v>0</v>
      </c>
      <c r="C22" s="53">
        <v>0</v>
      </c>
      <c r="D22" s="53">
        <v>0</v>
      </c>
      <c r="E22" s="53">
        <v>0</v>
      </c>
      <c r="F22" s="53">
        <v>0</v>
      </c>
      <c r="G22" s="4">
        <f t="shared" si="0"/>
        <v>0</v>
      </c>
      <c r="H22" s="39">
        <f>IF(H6&gt;=A22,ROUND((G22+D24+D25+D26+D27+D28+D29+D30+D31+D32+D33+D34+D35+C32+G24+G25+G26+G27+G28+G29+G30+G31+G32+G33+G34+G35),0),0)</f>
        <v>0</v>
      </c>
      <c r="R22" s="23">
        <v>19</v>
      </c>
      <c r="S22" s="23">
        <v>31</v>
      </c>
      <c r="T22" s="23">
        <v>43</v>
      </c>
      <c r="U22" s="23">
        <v>55</v>
      </c>
      <c r="V22" s="23">
        <v>67</v>
      </c>
      <c r="X22" s="1"/>
    </row>
    <row r="23" spans="1:11" ht="22.5" customHeight="1">
      <c r="A23" s="40" t="s">
        <v>3</v>
      </c>
      <c r="B23" s="3">
        <f aca="true" t="shared" si="2" ref="B23:G23">SUM(B11:B22)</f>
        <v>30000</v>
      </c>
      <c r="C23" s="3">
        <f t="shared" si="2"/>
        <v>0</v>
      </c>
      <c r="D23" s="3">
        <f t="shared" si="2"/>
        <v>0</v>
      </c>
      <c r="E23" s="3">
        <f t="shared" si="2"/>
        <v>0</v>
      </c>
      <c r="F23" s="3">
        <f t="shared" si="2"/>
        <v>0</v>
      </c>
      <c r="G23" s="3">
        <f t="shared" si="2"/>
        <v>9798667</v>
      </c>
      <c r="H23" s="41"/>
      <c r="K23" s="1" t="s">
        <v>1</v>
      </c>
    </row>
    <row r="24" spans="1:9" ht="24" customHeight="1">
      <c r="A24" s="42"/>
      <c r="B24" s="6"/>
      <c r="C24" s="20" t="s">
        <v>25</v>
      </c>
      <c r="D24" s="93">
        <f>IF(A11&lt;=$H$6,G11*C8/12,0)</f>
        <v>8767.746333333333</v>
      </c>
      <c r="E24" s="10" t="s">
        <v>2</v>
      </c>
      <c r="F24" s="10" t="s">
        <v>3</v>
      </c>
      <c r="G24" s="7">
        <f>IF(A11&lt;=$H$6,A31*C8/12,0)</f>
        <v>31.666666666666668</v>
      </c>
      <c r="H24" s="43"/>
      <c r="I24" s="19"/>
    </row>
    <row r="25" spans="1:9" ht="31.5" customHeight="1">
      <c r="A25" s="84" t="s">
        <v>12</v>
      </c>
      <c r="B25" s="85"/>
      <c r="C25" s="3">
        <f>A9</f>
        <v>1378381</v>
      </c>
      <c r="D25" s="93">
        <f>IF(A12&lt;=$H$6,G12*D8/12,0)</f>
        <v>8805.746333333333</v>
      </c>
      <c r="E25" s="11">
        <f>B9</f>
        <v>5000</v>
      </c>
      <c r="F25" s="10">
        <f aca="true" t="shared" si="3" ref="F25:F30">C25+E25</f>
        <v>1383381</v>
      </c>
      <c r="G25" s="7">
        <f>IF(A12&lt;=$H$6,A32*D8/12,0)</f>
        <v>31.666666666666668</v>
      </c>
      <c r="H25" s="83" t="str">
        <f>IF(F30&gt;0,((((((("( Rs. "&amp;LOOKUP(IF((INT((RIGHT(F30,7)/100000))&gt;19),INT((RIGHT(F30,7)/1000000)),IF((INT((RIGHT(F30,7)/100000))&gt;=10),INT((RIGHT(F30,7)/100000)),0)),{0,1,2,3,4,5,6,7,8,9,10,11,12,13,14,15,16,17,18,19},{""," Ten "," Twenty "," Thirty "," Fourty "," Fifty "," Sixty "," Seventy "," Eighty "," Ninety "," Ten "," Eleven "," Twelve "," Thirteen "," Fourteen "," Fifteen "," Sixteen"," Seventeen"," Eighteen "," Nineteen "}))&amp;IF(((IF((INT((RIGHT(F30,7)/100000))&gt;19),INT((RIGHT(F30,7)/1000000)),IF((INT((RIGHT(F30,7)/100000))&gt;=10),INT((RIGHT(F30,7)/100000)),0))+IF((INT((RIGHT(F30,7)/100000))&gt;19),INT((RIGHT(F30,6)/100000)),IF((INT((RIGHT(F30,7)/100000))&gt;10),0,INT((RIGHT(F30,6)/100000)))))&gt;0),(LOOKUP(IF((INT((RIGHT(F30,7)/100000))&gt;19),INT((RIGHT(F30,6)/100000)),IF((INT((RIGHT(F30,7)/100000))&gt;10),0,INT((RIGHT(F30,6)/100000)))),{0,1,2,3,4,5,6,7,8,9,10,11,12,13,14,15,16,17,18,19},{""," One "," Two "," Three "," Four "," Five "," Six "," Seven "," Eight "," Nine "," Ten "," Eleven "," Twelve "," Thirteen "," Fourteen "," Fifteen "," Sixteen"," Seventeen"," Eighteen "," Nineteen "})&amp;" Lakh ")," "))&amp;LOOKUP(IF((INT((RIGHT(F30,5)/1000))&gt;19),INT((RIGHT(F30,5)/10000)),IF((INT((RIGHT(F30,5)/1000))&gt;=10),INT((RIGHT(F30,5)/1000)),0)),{0,1,2,3,4,5,6,7,8,9,10,11,12,13,14,15,16,17,18,19},{""," Ten "," Twenty "," Thirty "," Fourty "," Fifty "," Sixty "," Seventy "," Eighty "," Ninety "," Ten "," Eleven "," Twelve "," Thirteen "," Fourteen "," Fifteen "," Sixteen"," Seventeen"," Eighteen "," Nineteen "}))&amp;IF(((IF((INT((RIGHT(F30,5)/1000))&gt;19),INT((RIGHT(F30,4)/1000)),IF((INT((RIGHT(F30,5)/1000))&gt;10),0,INT((RIGHT(F30,4)/1000))))+IF((INT((RIGHT(F30,5)/1000))&gt;19),INT((RIGHT(F30,5)/10000)),IF((INT((RIGHT(F30,5)/1000))&gt;=10),INT((RIGHT(F30,5)/1000)),0)))&gt;0),(LOOKUP(IF((INT((RIGHT(F30,5)/1000))&gt;19),INT((RIGHT(F30,4)/1000)),IF((INT((RIGHT(F30,5)/1000))&gt;10),0,INT((RIGHT(F30,4)/1000)))),{0,1,2,3,4,5,6,7,8,9,10,11,12,13,14,15,16,17,18,19},{""," One "," Two "," Three "," Four "," Five "," Six "," Seven "," Eight "," Nine "," Ten "," Eleven "," Twelve "," Thirteen "," Fourteen "," Fifteen "," Sixteen"," Seventeen"," Eighteen "," Nineteen "})&amp;" Thousand ")," "))&amp;IF(((INT(((RIGHT(F30,3))/100)))&gt;0),(LOOKUP(INT(((RIGHT(F30,3))/100)),{0,1,2,3,4,5,6,7,8,9,10,11,12,13,14,15,16,17,18,19},{""," One "," Two "," Three "," Four "," Five "," Six "," Seven "," Eight "," Nine "," Ten "," Eleven "," Twelve "," Thirteen "," Fourteen "," Fifteen "," Sixteen"," Seventeen"," Eighteen "," Nineteen "})&amp;" Hundred ")," "))&amp;LOOKUP(IF((INT(RIGHT(F30,2))&gt;19),INT((RIGHT(F30,2)/10)),IF((INT(RIGHT(F30,2))&gt;=10),INT(RIGHT(F30,2)),0)),{0,1,2,3,4,5,6,7,8,9,10,11,12,13,14,15,16,17,18,19},{""," Ten "," Twenty "," Thirty "," Fourty "," Fifty "," Sixty "," Seventy "," Eighty "," Ninety "," Ten "," Eleven "," Twelve "," Thirteen "," Fourteen "," Fifteen "," Sixteen"," Seventeen"," Eighteen "," Nineteen "}))&amp;LOOKUP(IF((INT(RIGHT(F30,2))&lt;10),INT(RIGHT(F30,1)),IF((INT(RIGHT(F30,2))&lt;20),0,INT(RIGHT(F30,1)))),{0,1,2,3,4,5,6,7,8,9,10,11,12,13,14,15,16,17,18,19},{""," One "," Two "," Three "," Four "," Five "," Six "," Seven "," Eight "," Nine "," Ten "," Eleven "," Twelve "," Thirteen "," Fourteen "," Fifteen "," Sixteen"," Seventeen"," Eighteen "," Nineteen "}))&amp;" Only)","Rs. Zero Only")</f>
        <v>( Rs.  Fourteen  Lakh  Seventy  Six  Thousand  One  Hundred  Thirty  Two  Only)</v>
      </c>
      <c r="I25" s="14"/>
    </row>
    <row r="26" spans="1:9" ht="31.5" customHeight="1">
      <c r="A26" s="79" t="s">
        <v>23</v>
      </c>
      <c r="B26" s="80"/>
      <c r="C26" s="3">
        <f>B23+D23+F23</f>
        <v>30000</v>
      </c>
      <c r="D26" s="93">
        <f>IF(A13&lt;=$H$6,G13*E8/12,0)</f>
        <v>8843.746333333333</v>
      </c>
      <c r="E26" s="10">
        <f>C23</f>
        <v>0</v>
      </c>
      <c r="F26" s="10">
        <f t="shared" si="3"/>
        <v>30000</v>
      </c>
      <c r="G26" s="7">
        <f>IF(A13&lt;=$H$6,A33*E8/12,0)</f>
        <v>31.666666666666668</v>
      </c>
      <c r="H26" s="83"/>
      <c r="I26" s="14"/>
    </row>
    <row r="27" spans="1:9" ht="31.5" customHeight="1">
      <c r="A27" s="84" t="s">
        <v>7</v>
      </c>
      <c r="B27" s="85"/>
      <c r="C27" s="3">
        <f>(ROUND(SUM(D24:D35),0))</f>
        <v>62528</v>
      </c>
      <c r="D27" s="93">
        <f>IF(A14&lt;=$H$6,G14*F8/12,0)</f>
        <v>8881.746333333333</v>
      </c>
      <c r="E27" s="10">
        <f>(ROUND(SUM(G24:G35),0))</f>
        <v>223</v>
      </c>
      <c r="F27" s="10">
        <f t="shared" si="3"/>
        <v>62751</v>
      </c>
      <c r="G27" s="7">
        <f>IF(A14&lt;=$H$6,A34*F8/12,0)</f>
        <v>31.666666666666668</v>
      </c>
      <c r="H27" s="83"/>
      <c r="I27" s="14"/>
    </row>
    <row r="28" spans="1:9" ht="31.5" customHeight="1">
      <c r="A28" s="84" t="s">
        <v>3</v>
      </c>
      <c r="B28" s="85"/>
      <c r="C28" s="3">
        <f>SUM(C25:C27)</f>
        <v>1470909</v>
      </c>
      <c r="D28" s="93">
        <f>IF(A15&lt;=$H$6,G15*G8/12,0)</f>
        <v>8919.746333333333</v>
      </c>
      <c r="E28" s="10">
        <f>E25+E26+E27</f>
        <v>5223</v>
      </c>
      <c r="F28" s="10">
        <f t="shared" si="3"/>
        <v>1476132</v>
      </c>
      <c r="G28" s="7">
        <f>IF(A15&lt;=$H$6,A35*G8/12,0)</f>
        <v>31.666666666666668</v>
      </c>
      <c r="H28" s="83"/>
      <c r="I28" s="14"/>
    </row>
    <row r="29" spans="1:9" ht="31.5" customHeight="1">
      <c r="A29" s="86" t="s">
        <v>15</v>
      </c>
      <c r="B29" s="87"/>
      <c r="C29" s="3">
        <f>SUM(E23)</f>
        <v>0</v>
      </c>
      <c r="D29" s="93">
        <f>IF(A16&lt;=$H$6,G16*H8/12,0)</f>
        <v>8919.746333333333</v>
      </c>
      <c r="E29" s="12">
        <v>0</v>
      </c>
      <c r="F29" s="12">
        <f t="shared" si="3"/>
        <v>0</v>
      </c>
      <c r="G29" s="7">
        <f>IF(A16&lt;=$H$6,B31*H8/12,0)</f>
        <v>31.666666666666668</v>
      </c>
      <c r="H29" s="83"/>
      <c r="I29" s="14"/>
    </row>
    <row r="30" spans="1:9" ht="29.25" customHeight="1">
      <c r="A30" s="86" t="s">
        <v>16</v>
      </c>
      <c r="B30" s="87"/>
      <c r="C30" s="3">
        <f>SUM(C28-C29)</f>
        <v>1470909</v>
      </c>
      <c r="D30" s="93">
        <f>IF(A17&lt;=$H$6,G17*C9/12,0)</f>
        <v>9389.206666666667</v>
      </c>
      <c r="E30" s="10">
        <f>E28-E29</f>
        <v>5223</v>
      </c>
      <c r="F30" s="10">
        <f t="shared" si="3"/>
        <v>1476132</v>
      </c>
      <c r="G30" s="7">
        <f>IF(A17&lt;=$H$6,B32*C9/12,0)</f>
        <v>33.333333333333336</v>
      </c>
      <c r="H30" s="88"/>
      <c r="I30" s="14"/>
    </row>
    <row r="31" spans="1:9" ht="29.25" customHeight="1">
      <c r="A31" s="44">
        <f>B9+C11</f>
        <v>5000</v>
      </c>
      <c r="B31" s="7">
        <f>A35+C16</f>
        <v>5000</v>
      </c>
      <c r="C31" s="7">
        <f>B35+C21</f>
        <v>5000</v>
      </c>
      <c r="D31" s="93">
        <f>IF(A18&lt;=$H$6,G18*D9/12,0)</f>
        <v>0</v>
      </c>
      <c r="E31" s="25"/>
      <c r="F31" s="24"/>
      <c r="G31" s="7">
        <f>IF(A18&lt;=$H$6,B33*D9/12,0)</f>
        <v>0</v>
      </c>
      <c r="H31" s="89"/>
      <c r="I31" s="14"/>
    </row>
    <row r="32" spans="1:9" ht="29.25" customHeight="1">
      <c r="A32" s="44">
        <f>A31+C12</f>
        <v>5000</v>
      </c>
      <c r="B32" s="7">
        <f>B31+C17</f>
        <v>5000</v>
      </c>
      <c r="C32" s="7">
        <f>C31+C22</f>
        <v>5000</v>
      </c>
      <c r="D32" s="93">
        <f>IF(A19&lt;=$H$6,G19*E9/12,0)</f>
        <v>0</v>
      </c>
      <c r="E32" s="25"/>
      <c r="F32" s="24"/>
      <c r="G32" s="7">
        <f>IF(A19&lt;=$H$6,B34*E9/12,0)</f>
        <v>0</v>
      </c>
      <c r="H32" s="89"/>
      <c r="I32" s="14"/>
    </row>
    <row r="33" spans="1:9" ht="29.25" customHeight="1">
      <c r="A33" s="44">
        <f>A32+C13</f>
        <v>5000</v>
      </c>
      <c r="B33" s="7">
        <f>B32+C18</f>
        <v>5000</v>
      </c>
      <c r="C33" s="7">
        <f>A31+A32+A33+A34+A35+B31+B32+B33+B34+B35+C31+C32</f>
        <v>60000</v>
      </c>
      <c r="D33" s="93">
        <f>IF(A20&lt;=$H$6,G20*F9/12,0)</f>
        <v>0</v>
      </c>
      <c r="E33" s="25"/>
      <c r="F33" s="24"/>
      <c r="G33" s="7">
        <f>IF(A20&lt;=$H$6,B35*F9/12,0)</f>
        <v>0</v>
      </c>
      <c r="H33" s="45" t="s">
        <v>24</v>
      </c>
      <c r="I33" s="14"/>
    </row>
    <row r="34" spans="1:9" ht="29.25" customHeight="1">
      <c r="A34" s="44">
        <f>A33+C14</f>
        <v>5000</v>
      </c>
      <c r="B34" s="7">
        <f>B33+C19</f>
        <v>5000</v>
      </c>
      <c r="C34" s="7"/>
      <c r="D34" s="93">
        <f>IF(A21&lt;=$H$6,G21*G9/12,0)</f>
        <v>0</v>
      </c>
      <c r="E34" s="25"/>
      <c r="F34" s="24"/>
      <c r="G34" s="7">
        <f>IF(A21&lt;=$H$6,C31*G9/12,0)</f>
        <v>0</v>
      </c>
      <c r="H34" s="46"/>
      <c r="I34" s="14"/>
    </row>
    <row r="35" spans="1:9" ht="2.25" customHeight="1">
      <c r="A35" s="44">
        <f>A34+C15</f>
        <v>5000</v>
      </c>
      <c r="B35" s="7">
        <f>B34+C20</f>
        <v>5000</v>
      </c>
      <c r="C35" s="7"/>
      <c r="D35" s="93">
        <f>IF(A22&lt;=$H$6,G22*H9/12,0)</f>
        <v>0</v>
      </c>
      <c r="E35" s="25"/>
      <c r="F35" s="24"/>
      <c r="G35" s="7">
        <f>IF(A22&lt;=$H$6,C32*H9/12,0)</f>
        <v>0</v>
      </c>
      <c r="H35" s="46"/>
      <c r="I35" s="14"/>
    </row>
    <row r="36" spans="1:8" ht="3.75" customHeight="1" thickBot="1">
      <c r="A36" s="47"/>
      <c r="B36" s="48"/>
      <c r="C36" s="48"/>
      <c r="D36" s="48"/>
      <c r="E36" s="48"/>
      <c r="F36" s="48"/>
      <c r="G36" s="48"/>
      <c r="H36" s="49"/>
    </row>
    <row r="37" spans="1:8" ht="29.25" customHeight="1" hidden="1">
      <c r="A37" s="90"/>
      <c r="B37" s="91"/>
      <c r="C37" s="91"/>
      <c r="D37" s="91"/>
      <c r="E37" s="92" t="s">
        <v>0</v>
      </c>
      <c r="F37" s="92"/>
      <c r="G37" s="92"/>
      <c r="H37" s="8"/>
    </row>
    <row r="39" ht="15.75">
      <c r="E39" s="1"/>
    </row>
    <row r="40" ht="23.25" customHeight="1">
      <c r="E40" s="1"/>
    </row>
    <row r="41" ht="15.75">
      <c r="E41" s="1"/>
    </row>
    <row r="42" ht="15.75">
      <c r="E42" s="1"/>
    </row>
    <row r="43" ht="15.75">
      <c r="E43" s="1"/>
    </row>
    <row r="44" ht="15.75">
      <c r="E44" s="1"/>
    </row>
    <row r="45" ht="15.75">
      <c r="E45" s="1"/>
    </row>
    <row r="46" ht="15.75">
      <c r="E46" s="1"/>
    </row>
    <row r="47" ht="15.75" customHeight="1">
      <c r="E47" s="1"/>
    </row>
    <row r="48" ht="16.5" customHeight="1">
      <c r="E48" s="1"/>
    </row>
    <row r="49" ht="16.5" customHeight="1">
      <c r="E49" s="1"/>
    </row>
    <row r="50" ht="15.75">
      <c r="E50" s="1"/>
    </row>
    <row r="51" ht="15.75">
      <c r="E51" s="1"/>
    </row>
    <row r="52" ht="15.75">
      <c r="E52" s="1"/>
    </row>
    <row r="53" ht="15.75">
      <c r="E53" s="1"/>
    </row>
    <row r="54" ht="16.5" customHeight="1">
      <c r="E54" s="1"/>
    </row>
    <row r="55" ht="15.75">
      <c r="E55" s="1"/>
    </row>
    <row r="56" ht="15.75">
      <c r="E56" s="1"/>
    </row>
    <row r="57" ht="15.75">
      <c r="E57" s="1"/>
    </row>
    <row r="58" ht="15.75">
      <c r="E58" s="1"/>
    </row>
    <row r="59" ht="15.75">
      <c r="E59" s="1"/>
    </row>
    <row r="60" ht="15.75">
      <c r="E60" s="1"/>
    </row>
    <row r="61" ht="15.75">
      <c r="E61" s="1"/>
    </row>
    <row r="62" ht="15.75">
      <c r="E62" s="1"/>
    </row>
    <row r="63" ht="15.75">
      <c r="E63" s="1"/>
    </row>
    <row r="64" ht="15.75">
      <c r="E64" s="1"/>
    </row>
    <row r="65" ht="15.75">
      <c r="E65" s="1"/>
    </row>
    <row r="66" ht="15.75">
      <c r="E66" s="1"/>
    </row>
    <row r="67" ht="15.75">
      <c r="E67" s="1"/>
    </row>
    <row r="68" ht="15.75">
      <c r="E68" s="1"/>
    </row>
    <row r="69" ht="15.75">
      <c r="E69" s="1"/>
    </row>
    <row r="70" ht="15.75">
      <c r="E70" s="1"/>
    </row>
    <row r="71" ht="15.75">
      <c r="E71" s="1"/>
    </row>
    <row r="72" ht="15.75">
      <c r="E72" s="1"/>
    </row>
    <row r="73" ht="15.75">
      <c r="E73" s="1"/>
    </row>
    <row r="74" ht="15.75">
      <c r="E74" s="1"/>
    </row>
    <row r="75" ht="15.75">
      <c r="E75" s="1"/>
    </row>
    <row r="76" ht="15.75">
      <c r="E76" s="1"/>
    </row>
    <row r="77" ht="15.75">
      <c r="E77" s="1"/>
    </row>
    <row r="78" ht="15.75">
      <c r="E78" s="1"/>
    </row>
    <row r="79" ht="15.75">
      <c r="E79" s="1"/>
    </row>
    <row r="80" ht="15.75">
      <c r="E80" s="1"/>
    </row>
    <row r="81" ht="15.75">
      <c r="E81" s="1"/>
    </row>
    <row r="82" ht="15.75">
      <c r="E82" s="1"/>
    </row>
    <row r="83" ht="15.75">
      <c r="E83" s="1"/>
    </row>
    <row r="84" ht="15.75">
      <c r="E84" s="1"/>
    </row>
    <row r="85" ht="15.75">
      <c r="E85" s="1"/>
    </row>
    <row r="86" ht="15.75">
      <c r="E86" s="1"/>
    </row>
    <row r="87" ht="15.75">
      <c r="E87" s="1"/>
    </row>
    <row r="88" ht="15.75">
      <c r="E88" s="1"/>
    </row>
    <row r="89" ht="15.75">
      <c r="E89" s="1"/>
    </row>
    <row r="90" ht="15.75">
      <c r="E90" s="1"/>
    </row>
    <row r="91" ht="15.75">
      <c r="E91" s="1"/>
    </row>
    <row r="92" ht="15.75">
      <c r="E92" s="1"/>
    </row>
    <row r="93" ht="15.75">
      <c r="E93" s="1"/>
    </row>
    <row r="94" ht="15.75">
      <c r="E94" s="1"/>
    </row>
    <row r="95" ht="15.75">
      <c r="E95" s="1"/>
    </row>
    <row r="96" ht="15.75">
      <c r="E96" s="1"/>
    </row>
    <row r="97" ht="15.75">
      <c r="E97" s="1"/>
    </row>
    <row r="98" ht="15.75">
      <c r="E98" s="1"/>
    </row>
    <row r="99" ht="15.75">
      <c r="E99" s="1"/>
    </row>
    <row r="100" ht="15.75">
      <c r="E100" s="1"/>
    </row>
    <row r="101" ht="15.75">
      <c r="E101" s="1"/>
    </row>
    <row r="102" ht="15.75">
      <c r="E102" s="1"/>
    </row>
    <row r="103" ht="15.75">
      <c r="E103" s="1"/>
    </row>
    <row r="141" ht="15.75">
      <c r="R141" s="1">
        <v>140</v>
      </c>
    </row>
  </sheetData>
  <sheetProtection password="CC47" sheet="1" objects="1" scenarios="1" formatColumns="0" formatRows="0" selectLockedCells="1" autoFilter="0"/>
  <mergeCells count="21">
    <mergeCell ref="A30:B30"/>
    <mergeCell ref="H30:H32"/>
    <mergeCell ref="A37:D37"/>
    <mergeCell ref="E37:G37"/>
    <mergeCell ref="A28:B28"/>
    <mergeCell ref="A29:B29"/>
    <mergeCell ref="A7:B7"/>
    <mergeCell ref="C7:H7"/>
    <mergeCell ref="A26:B26"/>
    <mergeCell ref="F3:G3"/>
    <mergeCell ref="H25:H29"/>
    <mergeCell ref="F5:G5"/>
    <mergeCell ref="A27:B27"/>
    <mergeCell ref="A25:B25"/>
    <mergeCell ref="A1:A2"/>
    <mergeCell ref="B1:G2"/>
    <mergeCell ref="A3:D3"/>
    <mergeCell ref="A4:H4"/>
    <mergeCell ref="B5:D5"/>
    <mergeCell ref="B6:D6"/>
    <mergeCell ref="F6:G6"/>
  </mergeCells>
  <hyperlinks>
    <hyperlink ref="E37:G37" r:id="rId1" display=" www.employeesforum.in"/>
  </hyperlinks>
  <printOptions horizontalCentered="1"/>
  <pageMargins left="0" right="0" top="1.25" bottom="0" header="0.31496062992126" footer="0.31496062992126"/>
  <pageSetup horizontalDpi="600" verticalDpi="600" orientation="portrait" paperSize="9" scale="85"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7</dc:creator>
  <cp:keywords/>
  <dc:description/>
  <cp:lastModifiedBy>Computer</cp:lastModifiedBy>
  <cp:lastPrinted>2018-03-04T08:30:12Z</cp:lastPrinted>
  <dcterms:created xsi:type="dcterms:W3CDTF">2012-02-22T13:31:21Z</dcterms:created>
  <dcterms:modified xsi:type="dcterms:W3CDTF">2018-11-28T08:20:31Z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